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xr:revisionPtr revIDLastSave="0" documentId="8_{CD13A2FC-FD06-4D0A-A03A-C3A73F6FB3BB}" xr6:coauthVersionLast="36" xr6:coauthVersionMax="36" xr10:uidLastSave="{00000000-0000-0000-0000-000000000000}"/>
  <bookViews>
    <workbookView xWindow="0" yWindow="0" windowWidth="23040" windowHeight="9060" xr2:uid="{00000000-000D-0000-FFFF-FFFF00000000}"/>
  </bookViews>
  <sheets>
    <sheet name="SAŽETAK " sheetId="12" r:id="rId1"/>
    <sheet name=" Račun prihoda i rashoda" sheetId="3" r:id="rId2"/>
    <sheet name="Programska klasifikacija" sheetId="13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3" i="12" l="1"/>
  <c r="E50" i="13" l="1"/>
  <c r="E15" i="13"/>
  <c r="C115" i="13"/>
  <c r="C63" i="13"/>
  <c r="C43" i="13"/>
  <c r="C33" i="13"/>
  <c r="C26" i="13"/>
  <c r="C21" i="13"/>
  <c r="C11" i="13"/>
  <c r="C9" i="13"/>
  <c r="C20" i="13" l="1"/>
  <c r="C53" i="13" s="1"/>
  <c r="C8" i="13"/>
  <c r="C18" i="13" s="1"/>
  <c r="H10" i="12"/>
  <c r="H129" i="3" l="1"/>
  <c r="H126" i="3" s="1"/>
  <c r="H125" i="3" s="1"/>
  <c r="H118" i="3"/>
  <c r="H99" i="3"/>
  <c r="H88" i="3"/>
  <c r="H76" i="3"/>
  <c r="H69" i="3"/>
  <c r="H64" i="3"/>
  <c r="H54" i="3"/>
  <c r="H32" i="3"/>
  <c r="H12" i="3"/>
  <c r="H11" i="3" l="1"/>
  <c r="H63" i="3"/>
  <c r="F88" i="13" l="1"/>
  <c r="E63" i="13"/>
  <c r="E110" i="13"/>
  <c r="D110" i="13"/>
  <c r="C110" i="13"/>
  <c r="F15" i="13"/>
  <c r="E115" i="13"/>
  <c r="D115" i="13"/>
  <c r="F114" i="13"/>
  <c r="C106" i="13"/>
  <c r="F89" i="13"/>
  <c r="F80" i="13"/>
  <c r="F79" i="13"/>
  <c r="F78" i="13"/>
  <c r="F74" i="13"/>
  <c r="F73" i="13"/>
  <c r="F68" i="13"/>
  <c r="F67" i="13"/>
  <c r="F66" i="13"/>
  <c r="D63" i="13"/>
  <c r="F59" i="13"/>
  <c r="F52" i="13"/>
  <c r="F51" i="13"/>
  <c r="D50" i="13"/>
  <c r="F49" i="13"/>
  <c r="F48" i="13"/>
  <c r="F47" i="13"/>
  <c r="F46" i="13"/>
  <c r="F45" i="13"/>
  <c r="F44" i="13"/>
  <c r="E43" i="13"/>
  <c r="D43" i="13"/>
  <c r="F42" i="13"/>
  <c r="F41" i="13"/>
  <c r="F40" i="13"/>
  <c r="F39" i="13"/>
  <c r="F37" i="13"/>
  <c r="F36" i="13"/>
  <c r="F35" i="13"/>
  <c r="F34" i="13"/>
  <c r="E33" i="13"/>
  <c r="D33" i="13"/>
  <c r="F32" i="13"/>
  <c r="F31" i="13"/>
  <c r="F30" i="13"/>
  <c r="F29" i="13"/>
  <c r="F28" i="13"/>
  <c r="F27" i="13"/>
  <c r="E26" i="13"/>
  <c r="D26" i="13"/>
  <c r="F25" i="13"/>
  <c r="F24" i="13"/>
  <c r="F23" i="13"/>
  <c r="F22" i="13"/>
  <c r="E21" i="13"/>
  <c r="D21" i="13"/>
  <c r="F17" i="13"/>
  <c r="F16" i="13"/>
  <c r="F14" i="13"/>
  <c r="F13" i="13"/>
  <c r="F12" i="13"/>
  <c r="E11" i="13"/>
  <c r="E8" i="13" s="1"/>
  <c r="D11" i="13"/>
  <c r="D8" i="13" s="1"/>
  <c r="F10" i="13"/>
  <c r="F9" i="13" l="1"/>
  <c r="D18" i="13"/>
  <c r="F11" i="13"/>
  <c r="E18" i="13"/>
  <c r="F43" i="13"/>
  <c r="E20" i="13"/>
  <c r="F33" i="13"/>
  <c r="F50" i="13"/>
  <c r="D20" i="13"/>
  <c r="F26" i="13"/>
  <c r="F21" i="13"/>
  <c r="F20" i="13" l="1"/>
  <c r="E53" i="13"/>
  <c r="F53" i="13" s="1"/>
  <c r="F8" i="13"/>
  <c r="J65" i="3" l="1"/>
  <c r="J66" i="3"/>
  <c r="J67" i="3"/>
  <c r="J70" i="3"/>
  <c r="J71" i="3"/>
  <c r="J72" i="3"/>
  <c r="J73" i="3"/>
  <c r="J74" i="3"/>
  <c r="J75" i="3"/>
  <c r="J77" i="3"/>
  <c r="J78" i="3"/>
  <c r="J79" i="3"/>
  <c r="J80" i="3"/>
  <c r="J83" i="3"/>
  <c r="J84" i="3"/>
  <c r="J85" i="3"/>
  <c r="J93" i="3"/>
  <c r="J95" i="3"/>
  <c r="I86" i="3"/>
  <c r="J61" i="3"/>
  <c r="J59" i="3"/>
  <c r="J55" i="3"/>
  <c r="J101" i="3"/>
  <c r="J100" i="3"/>
  <c r="I109" i="3"/>
  <c r="I136" i="3"/>
  <c r="I134" i="3"/>
  <c r="G134" i="3"/>
  <c r="I127" i="3"/>
  <c r="I103" i="3"/>
  <c r="G103" i="3"/>
  <c r="I30" i="3"/>
  <c r="I13" i="3"/>
  <c r="J29" i="3"/>
  <c r="I33" i="3"/>
  <c r="K26" i="3"/>
  <c r="J88" i="3" l="1"/>
  <c r="J64" i="3"/>
  <c r="J69" i="3"/>
  <c r="K43" i="3"/>
  <c r="K44" i="3"/>
  <c r="J76" i="3"/>
  <c r="K52" i="3"/>
  <c r="J60" i="3"/>
  <c r="J54" i="3"/>
  <c r="J58" i="3"/>
  <c r="I106" i="3"/>
  <c r="J129" i="3"/>
  <c r="J99" i="3"/>
  <c r="K96" i="3"/>
  <c r="J20" i="3"/>
  <c r="J32" i="3"/>
  <c r="J30" i="3"/>
  <c r="J27" i="3"/>
  <c r="J15" i="3"/>
  <c r="J22" i="3"/>
  <c r="K12" i="3"/>
  <c r="I38" i="3"/>
  <c r="I26" i="3"/>
  <c r="I11" i="3" s="1"/>
  <c r="K38" i="3"/>
  <c r="J40" i="3"/>
  <c r="J31" i="3"/>
  <c r="J39" i="3"/>
  <c r="K32" i="3"/>
  <c r="J34" i="3"/>
  <c r="J16" i="3"/>
  <c r="J53" i="3" l="1"/>
  <c r="K53" i="3"/>
  <c r="J63" i="3"/>
  <c r="K63" i="3"/>
  <c r="J96" i="3"/>
  <c r="J126" i="3"/>
  <c r="K126" i="3"/>
  <c r="J33" i="3"/>
  <c r="J26" i="3"/>
  <c r="K11" i="3"/>
  <c r="I37" i="3"/>
  <c r="J38" i="3"/>
  <c r="K37" i="3"/>
  <c r="K24" i="12"/>
  <c r="J24" i="12"/>
  <c r="I23" i="12"/>
  <c r="H23" i="12"/>
  <c r="K15" i="12"/>
  <c r="J15" i="12"/>
  <c r="K14" i="12"/>
  <c r="J14" i="12"/>
  <c r="K12" i="12"/>
  <c r="J12" i="12"/>
  <c r="K11" i="12"/>
  <c r="J12" i="3" l="1"/>
  <c r="J37" i="3"/>
  <c r="K13" i="12"/>
  <c r="K10" i="12"/>
  <c r="J52" i="3"/>
  <c r="K125" i="3"/>
  <c r="J125" i="3"/>
  <c r="J10" i="12"/>
  <c r="J13" i="12"/>
  <c r="J11" i="12"/>
  <c r="J51" i="3" l="1"/>
  <c r="K51" i="3"/>
  <c r="J11" i="3"/>
  <c r="J10" i="3"/>
  <c r="K10" i="3"/>
  <c r="K16" i="12"/>
  <c r="J16" i="12" l="1"/>
  <c r="J25" i="12"/>
</calcChain>
</file>

<file path=xl/sharedStrings.xml><?xml version="1.0" encoding="utf-8"?>
<sst xmlns="http://schemas.openxmlformats.org/spreadsheetml/2006/main" count="294" uniqueCount="196">
  <si>
    <t>PRIHODI UKUPNO</t>
  </si>
  <si>
    <t>RASHODI UKUPNO</t>
  </si>
  <si>
    <t>Prihodi poslovanja</t>
  </si>
  <si>
    <t>Prihodi od prodaje nefinancijske imovine</t>
  </si>
  <si>
    <t>Rashodi poslovanja</t>
  </si>
  <si>
    <t>Rashodi za zaposlene</t>
  </si>
  <si>
    <t>Rashodi za nabavu nefinancijske imovine</t>
  </si>
  <si>
    <t>BROJČANA OZNAKA I NAZIV</t>
  </si>
  <si>
    <t>UKUPNI RASHODI</t>
  </si>
  <si>
    <t>II. POSEBNI DIO</t>
  </si>
  <si>
    <t>I. OPĆI DIO</t>
  </si>
  <si>
    <t>Materijalni rashodi</t>
  </si>
  <si>
    <t>INDEKS</t>
  </si>
  <si>
    <t xml:space="preserve">IZVJEŠTAJ O PRIHODIMA I RASHODIMA PREMA EKONOMSKOJ KLASIFIKACIJI </t>
  </si>
  <si>
    <t>6=5/2*100</t>
  </si>
  <si>
    <t>7=5/4*100</t>
  </si>
  <si>
    <t>UKUPNI PRIHODI</t>
  </si>
  <si>
    <t>Pomoći iz inozemstva i od subjekata unutar općeg proračuna</t>
  </si>
  <si>
    <t xml:space="preserve"> Prihodi od prodaje proizvoda i robe te pruženih usluga i prihodi od donacija</t>
  </si>
  <si>
    <t>Prihodi od prodaje proizvoda i robe te pruženih usluga</t>
  </si>
  <si>
    <t>Prihodi od prodaje proizvoda i robe</t>
  </si>
  <si>
    <t>Prihodi od prodaje proizvedene dugotrajne imovine</t>
  </si>
  <si>
    <t>Prihodi od prodaje građevinskih objekata</t>
  </si>
  <si>
    <t>Stambeni objekti</t>
  </si>
  <si>
    <t>Plaće (Bruto)</t>
  </si>
  <si>
    <t>Plaće za redovan rad</t>
  </si>
  <si>
    <t>Naknade troškova zaposlenima</t>
  </si>
  <si>
    <t>Službena putovanja</t>
  </si>
  <si>
    <t>INDEKS**</t>
  </si>
  <si>
    <t>6 PRIHODI POSLOVANJA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</si>
  <si>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</si>
  <si>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</si>
  <si>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</si>
  <si>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</si>
  <si>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7 PRIHODI OD PRODAJE NEFINANCIJSKE IMOVINE</t>
  </si>
  <si>
    <t>RAZLIKA PRIMITAKA I IZDATAKA</t>
  </si>
  <si>
    <t>SAŽETAK  RAČUNA PRIHODA I RASHODA I  RAČUNA FINANCIRANJA</t>
  </si>
  <si>
    <t>SAŽETAK  RAČUNA PRIHODA I RASHODA</t>
  </si>
  <si>
    <t>RAZLIKA - VIŠAK MANJAK</t>
  </si>
  <si>
    <t>SAŽETAK RAČUNA FINANCIRANJA</t>
  </si>
  <si>
    <t>PRENESENI VIŠAK/MANJAK IZ PRETHODNE GODINE</t>
  </si>
  <si>
    <t>PRIJENOS  VIŠKA/MANJKA U SLJEDEĆE RAZDOBLJE</t>
  </si>
  <si>
    <t xml:space="preserve"> RAČUN PRIHODA I RASHODA </t>
  </si>
  <si>
    <t>IZVJEŠTAJ PO PROGRAMSKOJ KLASIFIKACIJI</t>
  </si>
  <si>
    <t>Pomoći proračunskim korisnicima iz proračuna koji im nije nadležan</t>
  </si>
  <si>
    <t>Tekuće pomoći proračunskim korisnicima iz proračuna koji im nije nadležan</t>
  </si>
  <si>
    <t>Kapitalne pomoći proračunskim korisnicima iz proračuna koji im nije nadležan</t>
  </si>
  <si>
    <t>Pomoći temeljem prijenosa EU sredstava</t>
  </si>
  <si>
    <t>Tekuće pomoći temeljem prijenosa EU sredstva</t>
  </si>
  <si>
    <t>Prijenosi između proračunskih korisnika istog proračuna</t>
  </si>
  <si>
    <t>Tekuće prijenosi između proračunskih korsinka istog proračuna</t>
  </si>
  <si>
    <t>Tekuće prijenosi između proračunskih korsinka istog proračuna temeljem prijenosa EU sredstava</t>
  </si>
  <si>
    <t>Prihodi od upravnih i administrativnih pristojbi, pristojbi po posebnim propisima i naknada</t>
  </si>
  <si>
    <t>Prihodi po posebnim propisima</t>
  </si>
  <si>
    <t>Ostali nespomenuti prihodi</t>
  </si>
  <si>
    <t>Prihodi od prodaje usluga</t>
  </si>
  <si>
    <t>Donacije od pravnih i fizičkih osoba izvan općeg proračuna</t>
  </si>
  <si>
    <t>Prihodi iz nadležnog proračuna i od HZZO-a temeljem ugovornih obveza</t>
  </si>
  <si>
    <t>Prihodi iz nadležnog proračuna za financiranje redovne djelatnosti proračunskih korisnika</t>
  </si>
  <si>
    <t>Prihodi iz nadležnog proračuna za financiranje rashoda poslovanja</t>
  </si>
  <si>
    <t>Prihodi iz nadležnog proračuna za financiranje rashoda za nabavu nefinancijske imovine</t>
  </si>
  <si>
    <t>Prihodi od prodaje postrojenja i opreme</t>
  </si>
  <si>
    <t>Uređaji, strojevi i oprema za ostale namjene</t>
  </si>
  <si>
    <t>Pomoći od inozemnih vlada</t>
  </si>
  <si>
    <t>Tekuće pomoći od inozemnih vlada</t>
  </si>
  <si>
    <t>Tekuće donacije</t>
  </si>
  <si>
    <t>Ostali rashodi za zaposlene</t>
  </si>
  <si>
    <t>Doprinosi na plaće</t>
  </si>
  <si>
    <t>Naknade za prijevoz, rad na terenu i odvojeni život</t>
  </si>
  <si>
    <t>Stručno usavršavanje zaposlenika</t>
  </si>
  <si>
    <t>Rashodi za materijal i energiju</t>
  </si>
  <si>
    <t>Uredski materijal i ostali mat.</t>
  </si>
  <si>
    <t>Materijal i sirovine</t>
  </si>
  <si>
    <t>Energija</t>
  </si>
  <si>
    <t>Sitan inventar i auto gume</t>
  </si>
  <si>
    <t>Rashodi za usluge</t>
  </si>
  <si>
    <t>Usluge telefona, pošte i prijevoza</t>
  </si>
  <si>
    <t>Usluge promidžbe i informiranja</t>
  </si>
  <si>
    <t>Komunalne usluge</t>
  </si>
  <si>
    <t>Zdravstvene i veterinarske usluge</t>
  </si>
  <si>
    <t>Intelektualne i osobne usluge</t>
  </si>
  <si>
    <t>Računalne usluge</t>
  </si>
  <si>
    <t>Ostale usluge</t>
  </si>
  <si>
    <t>Naknade troškova osobama izvan radnog odnosa</t>
  </si>
  <si>
    <t>Ostali nespomenuti rashodi poslovanja</t>
  </si>
  <si>
    <t>Reprezentacija</t>
  </si>
  <si>
    <t>Pristojbe i naknade</t>
  </si>
  <si>
    <t>Troškovi sudskih postupaka</t>
  </si>
  <si>
    <t>Financijski rashodi</t>
  </si>
  <si>
    <t>Ostali financijski rashodi</t>
  </si>
  <si>
    <t>Bankarske usluge i platni promet</t>
  </si>
  <si>
    <t>Zatezne kamate</t>
  </si>
  <si>
    <t>Pomoći dane u inozemstvo i unutar općeg proračuna</t>
  </si>
  <si>
    <t>Tekući prijenosi između proračunskih korisnika istog proračuna</t>
  </si>
  <si>
    <t>Ostali rashodi</t>
  </si>
  <si>
    <t>Tekuće donacije u novcu</t>
  </si>
  <si>
    <t>Rashodi za nabavu proizvedene dugotrajne imovine</t>
  </si>
  <si>
    <t>Građevinski objekti</t>
  </si>
  <si>
    <t>Poslovni objekti</t>
  </si>
  <si>
    <t>Postrojenja i oprema</t>
  </si>
  <si>
    <t>Uredska i računalna oprema i namještaj</t>
  </si>
  <si>
    <t>Oprema za održavanje i zaštitu</t>
  </si>
  <si>
    <t xml:space="preserve">Uređaji, strojevi i oprema za ostale namjene </t>
  </si>
  <si>
    <t>Knjige, umjetnička djela i ostale izložbene vrijednosti</t>
  </si>
  <si>
    <t>Knjige</t>
  </si>
  <si>
    <t>Nematerijalna proizvedena imovina</t>
  </si>
  <si>
    <t>Subvencije</t>
  </si>
  <si>
    <t>Subvencije trgovačkim društvima, zadrugama, poljoprivrednicima i obrtinicima iz EU sredstava</t>
  </si>
  <si>
    <t>Pomoći proračunskim korsinicima drugih proračuna</t>
  </si>
  <si>
    <t>Tekuće pomoći temeljem prijenosa EU sredstava</t>
  </si>
  <si>
    <t>Tekuće donacije u naravi</t>
  </si>
  <si>
    <t>Tekuće donacije iz Eu sredstava</t>
  </si>
  <si>
    <t>Kapitalne donacije</t>
  </si>
  <si>
    <t>Kapitalne donacije neprotitnim organizacijama</t>
  </si>
  <si>
    <t>Ulaganja u računalne programe</t>
  </si>
  <si>
    <t>Tekući prijenosi između proračunskih korisnika istog proračuna temeljem prijenosa EU sredstava</t>
  </si>
  <si>
    <t>Kamate za primljene kredite i zajmove od kreditnih i ostalih financijskih institucija izvan javnog sektora</t>
  </si>
  <si>
    <t>Kamate na primljene kredite i zajmove</t>
  </si>
  <si>
    <t>Plaće za prekovremeni rad</t>
  </si>
  <si>
    <t>Plaće za posebne uvjete rada</t>
  </si>
  <si>
    <t>Doprinosi za obvezno osiguranje u slučaju nezaposlenosti</t>
  </si>
  <si>
    <t>Materijal i dijelovi za tekuće i investicijsko održavanje</t>
  </si>
  <si>
    <t>Službena, radna i zaštitna odjeća i obuća</t>
  </si>
  <si>
    <t>Usluge tekućeg i investicijskog održavanja</t>
  </si>
  <si>
    <t>Zakupnine i najamnine</t>
  </si>
  <si>
    <t>Naknade za rad predstavničkih i izvršnih tijela, povjerenstava i slično</t>
  </si>
  <si>
    <t>Premije osiguranja</t>
  </si>
  <si>
    <t>Članarine i norme</t>
  </si>
  <si>
    <t>Doprinos za obvezno zdravstveno osiguranje</t>
  </si>
  <si>
    <t>Vlastiti izvori</t>
  </si>
  <si>
    <t>Rezultat poslovanja</t>
  </si>
  <si>
    <t>Višak/manjak prihoda</t>
  </si>
  <si>
    <t>Višak prihoda</t>
  </si>
  <si>
    <t>Prihodi od nadlež.proračuan za financ.izd.za financ.imov.</t>
  </si>
  <si>
    <t>Naknade grđanima i kućan.na temelju osig.i druge naknade</t>
  </si>
  <si>
    <t>Ostale naknade građanima i kućanstvima iz proračuna</t>
  </si>
  <si>
    <t>Naknade građanima i kućanstvima u naravi</t>
  </si>
  <si>
    <t>Rashodi za dodatna ulaganja na nefinancijskoj imovini</t>
  </si>
  <si>
    <t>Dodatna ulaganja na građevinskim objektima</t>
  </si>
  <si>
    <t>Aktivnost A2204-07 ADMINISTRACIJA I UPRAVLJANJE</t>
  </si>
  <si>
    <t xml:space="preserve">Rashodi za zaposlene </t>
  </si>
  <si>
    <t>Plaće</t>
  </si>
  <si>
    <t xml:space="preserve">Ostali rashodi za zaposlene </t>
  </si>
  <si>
    <t>Doprinosi za obvezno zdravstveno osiguranje</t>
  </si>
  <si>
    <t>Ugovori o djelu - vanjski suradnici</t>
  </si>
  <si>
    <t>Novč.nakn.posl.zbog nezap.osob s inval.</t>
  </si>
  <si>
    <t>Ukupno:</t>
  </si>
  <si>
    <t>Aktivnost A2204-01 DJELATNOST SREDNJIH ŠKOLA</t>
  </si>
  <si>
    <t>Naknade za prijevoz, za rad na terenu i odvojeni život</t>
  </si>
  <si>
    <t>Ostale naknade troškova zaposlenima</t>
  </si>
  <si>
    <t>Uredski materijal i ostali materijalni rashodi</t>
  </si>
  <si>
    <t>Sitni inventar</t>
  </si>
  <si>
    <t>Službena, radna i zaštitna odjeća</t>
  </si>
  <si>
    <t>Intelektualne usl.</t>
  </si>
  <si>
    <t>Članarine</t>
  </si>
  <si>
    <t>Bankarske usl. I usl. platnog prometa</t>
  </si>
  <si>
    <t>Tekući projekt: T2204-04 Hitne intervencije u srednjim školama</t>
  </si>
  <si>
    <t>Uredska oprema i namještaj</t>
  </si>
  <si>
    <t>Aktivnost A2205-01 Javne potrebe u prosvjeti - korisnici u SŠ</t>
  </si>
  <si>
    <t>Uredski materijal</t>
  </si>
  <si>
    <t>Ostali nespomenuti rashodi</t>
  </si>
  <si>
    <t>Aktivnost A2205-12 Podizanje kvalitete i standarda u školstvu</t>
  </si>
  <si>
    <t>Plaće po sudskim presudama</t>
  </si>
  <si>
    <t>Ostali nenavedeni rashodi za zaposlene</t>
  </si>
  <si>
    <t>Naknade za prijevoz i rad na terenu</t>
  </si>
  <si>
    <t>Seminari, savjetovanja</t>
  </si>
  <si>
    <t>Službena i zaštitna odjeća</t>
  </si>
  <si>
    <t>Usluge telefona, telefaksa</t>
  </si>
  <si>
    <t>Naknade troškova osob. izvan radn. odnosa</t>
  </si>
  <si>
    <t>Ostali nespomenuti financijski rashodi</t>
  </si>
  <si>
    <t>Ostala komunikacijska oprema</t>
  </si>
  <si>
    <t>Uređaji strojevi i oprema za ost. namjene</t>
  </si>
  <si>
    <t>Laboratorijske usluge</t>
  </si>
  <si>
    <t>Aktivnost A2205-13 Financiranje udžbenika učenicima deficitarnih zanimanja</t>
  </si>
  <si>
    <t>Udžbenici</t>
  </si>
  <si>
    <t>Aktivnost: T2205-22 Natjecanja i smotre u SŠ</t>
  </si>
  <si>
    <t>Naknade članovima povjerenstva</t>
  </si>
  <si>
    <t>Tekući projekt T 4302-88 Projekt Budi spreman i kompetentan V.V.</t>
  </si>
  <si>
    <t>Dnevnice za službeni put u zemlji</t>
  </si>
  <si>
    <t>Aktivnost A2205-34 Projekt e-škole</t>
  </si>
  <si>
    <t>Intelektualne usluge</t>
  </si>
  <si>
    <t>Aktivnost: A2205-37 Zalihe menstrualnih higijenskih potrepština</t>
  </si>
  <si>
    <t>Materijal za hig.potrebe i njegu</t>
  </si>
  <si>
    <t>Medicinska i labaratorijska oprema</t>
  </si>
  <si>
    <t xml:space="preserve">Ostali nespomenuti financijski rashodi </t>
  </si>
  <si>
    <t>TEKUĆI PLAN 2024.*</t>
  </si>
  <si>
    <t>OSTVARENJE/IZVRŠENJE 
1.-6.2024.</t>
  </si>
  <si>
    <t xml:space="preserve">OSTVARENJE/IZVRŠENJE 
1.-6.2024. </t>
  </si>
  <si>
    <t>TEKUĆI PLAN 2025.*</t>
  </si>
  <si>
    <t xml:space="preserve">OSTVARENJE/IZVRŠENJE 
1.-6.2025 </t>
  </si>
  <si>
    <t xml:space="preserve">OSTVARENJE/IZVRŠENJE 
1.-6.2025. </t>
  </si>
  <si>
    <t>5037.66</t>
  </si>
  <si>
    <t>Manjak prihoda</t>
  </si>
  <si>
    <t xml:space="preserve"> IZVRŠENJE 
1.-6.2025. </t>
  </si>
  <si>
    <t>OSTVARENJE/IZVRŠENJE 
1.-6.2025.</t>
  </si>
  <si>
    <t>IZVJEŠTAJ O IZVRŠENJU FINANCIJSKOG PLANA TEHNIČKE ŠKOLE 01.01.2025.-30.06.2025.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</si>
</sst>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n&quot;_-;\-* #,##0.00\ &quot;kn&quot;_-;_-* &quot;-&quot;??\ &quot;kn&quot;_-;_-@_-"/>
    <numFmt numFmtId="43" formatCode="_-* #,##0.00\ _k_n_-;\-* #,##0.00\ _k_n_-;_-* &quot;-&quot;??\ _k_n_-;_-@_-"/>
  </numFmts>
  <fonts count="3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b/>
      <i/>
      <sz val="10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2"/>
      <color theme="1"/>
      <name val="Arial"/>
      <family val="2"/>
      <charset val="238"/>
    </font>
    <font>
      <sz val="10"/>
      <name val="Arial"/>
      <family val="2"/>
    </font>
    <font>
      <i/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9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b/>
      <sz val="11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22" fillId="0" borderId="0"/>
  </cellStyleXfs>
  <cellXfs count="193">
    <xf numFmtId="0" fontId="0" fillId="0" borderId="0" xfId="0"/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0" fontId="1" fillId="0" borderId="5" xfId="0" applyFont="1" applyBorder="1" applyAlignment="1">
      <alignment horizontal="center" vertical="center"/>
    </xf>
    <xf numFmtId="0" fontId="11" fillId="2" borderId="3" xfId="0" applyNumberFormat="1" applyFont="1" applyFill="1" applyBorder="1" applyAlignment="1" applyProtection="1">
      <alignment horizontal="left" vertical="center" wrapText="1"/>
    </xf>
    <xf numFmtId="0" fontId="9" fillId="2" borderId="3" xfId="0" quotePrefix="1" applyFont="1" applyFill="1" applyBorder="1" applyAlignment="1">
      <alignment horizontal="left" vertical="center"/>
    </xf>
    <xf numFmtId="0" fontId="10" fillId="2" borderId="3" xfId="0" quotePrefix="1" applyFont="1" applyFill="1" applyBorder="1" applyAlignment="1">
      <alignment horizontal="left" vertical="center"/>
    </xf>
    <xf numFmtId="0" fontId="9" fillId="2" borderId="3" xfId="0" applyNumberFormat="1" applyFont="1" applyFill="1" applyBorder="1" applyAlignment="1" applyProtection="1">
      <alignment horizontal="left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13" fillId="0" borderId="5" xfId="0" applyFont="1" applyBorder="1" applyAlignment="1">
      <alignment horizontal="right" vertical="center"/>
    </xf>
    <xf numFmtId="0" fontId="11" fillId="3" borderId="1" xfId="0" applyFont="1" applyFill="1" applyBorder="1" applyAlignment="1">
      <alignment horizontal="left" vertical="center"/>
    </xf>
    <xf numFmtId="0" fontId="11" fillId="2" borderId="3" xfId="0" quotePrefix="1" applyFont="1" applyFill="1" applyBorder="1" applyAlignment="1">
      <alignment horizontal="left" vertical="center"/>
    </xf>
    <xf numFmtId="0" fontId="15" fillId="0" borderId="0" xfId="0" applyFont="1"/>
    <xf numFmtId="0" fontId="9" fillId="2" borderId="3" xfId="0" quotePrefix="1" applyFont="1" applyFill="1" applyBorder="1" applyAlignment="1">
      <alignment horizontal="left" vertical="center" wrapText="1"/>
    </xf>
    <xf numFmtId="0" fontId="1" fillId="0" borderId="0" xfId="0" applyFont="1"/>
    <xf numFmtId="0" fontId="0" fillId="3" borderId="0" xfId="0" applyFill="1"/>
    <xf numFmtId="0" fontId="6" fillId="3" borderId="3" xfId="0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left" vertical="center"/>
    </xf>
    <xf numFmtId="0" fontId="12" fillId="0" borderId="0" xfId="0" applyFont="1" applyAlignment="1">
      <alignment wrapText="1"/>
    </xf>
    <xf numFmtId="0" fontId="20" fillId="4" borderId="3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6" fillId="0" borderId="3" xfId="0" quotePrefix="1" applyFont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14" fillId="0" borderId="3" xfId="0" quotePrefix="1" applyFont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4" fontId="6" fillId="3" borderId="3" xfId="0" applyNumberFormat="1" applyFont="1" applyFill="1" applyBorder="1" applyAlignment="1">
      <alignment horizontal="right"/>
    </xf>
    <xf numFmtId="4" fontId="6" fillId="0" borderId="3" xfId="0" applyNumberFormat="1" applyFont="1" applyBorder="1" applyAlignment="1">
      <alignment horizontal="right"/>
    </xf>
    <xf numFmtId="0" fontId="9" fillId="3" borderId="2" xfId="0" applyFont="1" applyFill="1" applyBorder="1" applyAlignment="1">
      <alignment vertical="center"/>
    </xf>
    <xf numFmtId="4" fontId="6" fillId="3" borderId="3" xfId="0" applyNumberFormat="1" applyFont="1" applyFill="1" applyBorder="1" applyAlignment="1">
      <alignment horizontal="right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/>
    <xf numFmtId="0" fontId="7" fillId="0" borderId="0" xfId="0" quotePrefix="1" applyFont="1" applyAlignment="1">
      <alignment horizontal="left" wrapText="1"/>
    </xf>
    <xf numFmtId="0" fontId="8" fillId="0" borderId="0" xfId="0" applyFont="1" applyAlignment="1">
      <alignment wrapText="1"/>
    </xf>
    <xf numFmtId="3" fontId="5" fillId="0" borderId="0" xfId="0" applyNumberFormat="1" applyFont="1" applyAlignment="1">
      <alignment horizontal="right"/>
    </xf>
    <xf numFmtId="4" fontId="3" fillId="2" borderId="3" xfId="0" applyNumberFormat="1" applyFont="1" applyFill="1" applyBorder="1" applyAlignment="1">
      <alignment horizontal="right"/>
    </xf>
    <xf numFmtId="4" fontId="0" fillId="0" borderId="3" xfId="0" applyNumberFormat="1" applyBorder="1"/>
    <xf numFmtId="4" fontId="6" fillId="2" borderId="3" xfId="0" applyNumberFormat="1" applyFont="1" applyFill="1" applyBorder="1" applyAlignment="1">
      <alignment horizontal="right"/>
    </xf>
    <xf numFmtId="4" fontId="1" fillId="0" borderId="3" xfId="0" applyNumberFormat="1" applyFont="1" applyBorder="1"/>
    <xf numFmtId="0" fontId="9" fillId="0" borderId="3" xfId="1" applyFont="1" applyBorder="1" applyAlignment="1">
      <alignment vertical="center" wrapText="1"/>
    </xf>
    <xf numFmtId="0" fontId="23" fillId="0" borderId="3" xfId="1" applyFont="1" applyBorder="1" applyAlignment="1">
      <alignment vertical="center" wrapText="1"/>
    </xf>
    <xf numFmtId="0" fontId="11" fillId="5" borderId="3" xfId="0" applyNumberFormat="1" applyFont="1" applyFill="1" applyBorder="1" applyAlignment="1" applyProtection="1">
      <alignment horizontal="left" vertical="center" wrapText="1"/>
    </xf>
    <xf numFmtId="0" fontId="9" fillId="5" borderId="3" xfId="0" applyNumberFormat="1" applyFont="1" applyFill="1" applyBorder="1" applyAlignment="1" applyProtection="1">
      <alignment horizontal="left" vertical="center" wrapText="1"/>
    </xf>
    <xf numFmtId="4" fontId="3" fillId="5" borderId="3" xfId="0" applyNumberFormat="1" applyFont="1" applyFill="1" applyBorder="1" applyAlignment="1">
      <alignment horizontal="right"/>
    </xf>
    <xf numFmtId="0" fontId="9" fillId="5" borderId="3" xfId="0" quotePrefix="1" applyFont="1" applyFill="1" applyBorder="1" applyAlignment="1">
      <alignment horizontal="left" vertical="center"/>
    </xf>
    <xf numFmtId="0" fontId="10" fillId="5" borderId="3" xfId="0" quotePrefix="1" applyFont="1" applyFill="1" applyBorder="1" applyAlignment="1">
      <alignment horizontal="left" vertical="center"/>
    </xf>
    <xf numFmtId="0" fontId="9" fillId="5" borderId="3" xfId="1" applyFont="1" applyFill="1" applyBorder="1" applyAlignment="1">
      <alignment vertical="center" wrapText="1"/>
    </xf>
    <xf numFmtId="0" fontId="23" fillId="5" borderId="3" xfId="1" applyFont="1" applyFill="1" applyBorder="1" applyAlignment="1">
      <alignment vertical="center" wrapText="1"/>
    </xf>
    <xf numFmtId="0" fontId="9" fillId="5" borderId="3" xfId="0" quotePrefix="1" applyFont="1" applyFill="1" applyBorder="1" applyAlignment="1">
      <alignment horizontal="left" vertical="center" wrapText="1"/>
    </xf>
    <xf numFmtId="0" fontId="11" fillId="6" borderId="3" xfId="0" applyNumberFormat="1" applyFont="1" applyFill="1" applyBorder="1" applyAlignment="1" applyProtection="1">
      <alignment horizontal="left" vertical="center" wrapText="1"/>
    </xf>
    <xf numFmtId="4" fontId="6" fillId="6" borderId="3" xfId="0" applyNumberFormat="1" applyFont="1" applyFill="1" applyBorder="1" applyAlignment="1">
      <alignment horizontal="right"/>
    </xf>
    <xf numFmtId="0" fontId="11" fillId="6" borderId="3" xfId="0" quotePrefix="1" applyFont="1" applyFill="1" applyBorder="1" applyAlignment="1">
      <alignment horizontal="left" vertical="center"/>
    </xf>
    <xf numFmtId="0" fontId="16" fillId="6" borderId="3" xfId="0" quotePrefix="1" applyFont="1" applyFill="1" applyBorder="1" applyAlignment="1">
      <alignment horizontal="left" vertical="center"/>
    </xf>
    <xf numFmtId="0" fontId="23" fillId="2" borderId="3" xfId="0" quotePrefix="1" applyFont="1" applyFill="1" applyBorder="1" applyAlignment="1">
      <alignment horizontal="left" vertical="center"/>
    </xf>
    <xf numFmtId="0" fontId="24" fillId="2" borderId="3" xfId="0" quotePrefix="1" applyFont="1" applyFill="1" applyBorder="1" applyAlignment="1">
      <alignment horizontal="left" vertical="center"/>
    </xf>
    <xf numFmtId="0" fontId="23" fillId="2" borderId="3" xfId="0" quotePrefix="1" applyFont="1" applyFill="1" applyBorder="1" applyAlignment="1">
      <alignment horizontal="left" vertical="center" wrapText="1"/>
    </xf>
    <xf numFmtId="0" fontId="23" fillId="2" borderId="3" xfId="0" applyNumberFormat="1" applyFont="1" applyFill="1" applyBorder="1" applyAlignment="1" applyProtection="1">
      <alignment horizontal="left" vertical="center" wrapText="1"/>
    </xf>
    <xf numFmtId="0" fontId="25" fillId="0" borderId="0" xfId="0" applyFont="1"/>
    <xf numFmtId="0" fontId="23" fillId="0" borderId="3" xfId="1" applyFont="1" applyBorder="1" applyAlignment="1">
      <alignment horizontal="center" vertical="center"/>
    </xf>
    <xf numFmtId="0" fontId="24" fillId="0" borderId="3" xfId="1" applyFont="1" applyBorder="1" applyAlignment="1">
      <alignment horizontal="center" vertical="center" wrapText="1"/>
    </xf>
    <xf numFmtId="0" fontId="23" fillId="0" borderId="3" xfId="1" applyFont="1" applyBorder="1" applyAlignment="1">
      <alignment horizontal="center" vertical="center" wrapText="1"/>
    </xf>
    <xf numFmtId="0" fontId="23" fillId="2" borderId="3" xfId="0" quotePrefix="1" applyFont="1" applyFill="1" applyBorder="1" applyAlignment="1">
      <alignment horizontal="center" vertical="center"/>
    </xf>
    <xf numFmtId="0" fontId="24" fillId="6" borderId="3" xfId="0" applyFont="1" applyFill="1" applyBorder="1" applyAlignment="1">
      <alignment horizontal="left" vertical="center"/>
    </xf>
    <xf numFmtId="0" fontId="24" fillId="6" borderId="3" xfId="0" applyNumberFormat="1" applyFont="1" applyFill="1" applyBorder="1" applyAlignment="1" applyProtection="1">
      <alignment horizontal="left" vertical="center"/>
    </xf>
    <xf numFmtId="0" fontId="24" fillId="6" borderId="3" xfId="0" applyNumberFormat="1" applyFont="1" applyFill="1" applyBorder="1" applyAlignment="1" applyProtection="1">
      <alignment vertical="center" wrapText="1"/>
    </xf>
    <xf numFmtId="0" fontId="23" fillId="0" borderId="1" xfId="1" applyFont="1" applyBorder="1" applyAlignment="1">
      <alignment horizontal="center" vertical="center"/>
    </xf>
    <xf numFmtId="0" fontId="26" fillId="0" borderId="0" xfId="0" applyFont="1" applyAlignment="1">
      <alignment horizontal="left" vertical="center" wrapText="1"/>
    </xf>
    <xf numFmtId="0" fontId="23" fillId="0" borderId="3" xfId="0" quotePrefix="1" applyFont="1" applyFill="1" applyBorder="1" applyAlignment="1">
      <alignment horizontal="left" vertical="center"/>
    </xf>
    <xf numFmtId="0" fontId="24" fillId="0" borderId="3" xfId="0" quotePrefix="1" applyFont="1" applyFill="1" applyBorder="1" applyAlignment="1">
      <alignment horizontal="left" vertical="center"/>
    </xf>
    <xf numFmtId="0" fontId="24" fillId="0" borderId="1" xfId="1" applyFont="1" applyFill="1" applyBorder="1" applyAlignment="1">
      <alignment horizontal="center" vertical="center"/>
    </xf>
    <xf numFmtId="0" fontId="23" fillId="0" borderId="3" xfId="1" applyFont="1" applyFill="1" applyBorder="1" applyAlignment="1">
      <alignment vertical="center" wrapText="1"/>
    </xf>
    <xf numFmtId="0" fontId="23" fillId="0" borderId="1" xfId="1" applyFont="1" applyFill="1" applyBorder="1" applyAlignment="1">
      <alignment horizontal="center" vertical="center"/>
    </xf>
    <xf numFmtId="0" fontId="26" fillId="0" borderId="3" xfId="0" applyFont="1" applyBorder="1" applyAlignment="1">
      <alignment horizontal="left" vertical="center" wrapText="1"/>
    </xf>
    <xf numFmtId="0" fontId="26" fillId="0" borderId="3" xfId="0" applyFont="1" applyBorder="1"/>
    <xf numFmtId="0" fontId="26" fillId="0" borderId="0" xfId="0" applyFont="1" applyAlignment="1">
      <alignment horizontal="left" wrapText="1"/>
    </xf>
    <xf numFmtId="4" fontId="27" fillId="0" borderId="3" xfId="0" applyNumberFormat="1" applyFont="1" applyBorder="1"/>
    <xf numFmtId="4" fontId="27" fillId="6" borderId="3" xfId="0" applyNumberFormat="1" applyFont="1" applyFill="1" applyBorder="1"/>
    <xf numFmtId="4" fontId="28" fillId="5" borderId="3" xfId="0" applyNumberFormat="1" applyFont="1" applyFill="1" applyBorder="1"/>
    <xf numFmtId="4" fontId="28" fillId="0" borderId="3" xfId="0" applyNumberFormat="1" applyFont="1" applyBorder="1"/>
    <xf numFmtId="0" fontId="6" fillId="0" borderId="0" xfId="0" applyNumberFormat="1" applyFont="1" applyFill="1" applyBorder="1" applyAlignment="1" applyProtection="1">
      <alignment horizontal="center" vertical="center" wrapText="1"/>
    </xf>
    <xf numFmtId="4" fontId="9" fillId="0" borderId="3" xfId="1" applyNumberFormat="1" applyFont="1" applyBorder="1" applyAlignment="1">
      <alignment vertical="center" wrapText="1"/>
    </xf>
    <xf numFmtId="4" fontId="11" fillId="0" borderId="3" xfId="1" applyNumberFormat="1" applyFont="1" applyBorder="1" applyAlignment="1">
      <alignment vertical="center" wrapText="1"/>
    </xf>
    <xf numFmtId="4" fontId="9" fillId="2" borderId="3" xfId="0" applyNumberFormat="1" applyFont="1" applyFill="1" applyBorder="1" applyAlignment="1">
      <alignment horizontal="right"/>
    </xf>
    <xf numFmtId="4" fontId="9" fillId="0" borderId="3" xfId="0" applyNumberFormat="1" applyFont="1" applyBorder="1"/>
    <xf numFmtId="4" fontId="9" fillId="0" borderId="3" xfId="1" applyNumberFormat="1" applyFont="1" applyFill="1" applyBorder="1" applyAlignment="1">
      <alignment vertical="center" wrapText="1"/>
    </xf>
    <xf numFmtId="4" fontId="11" fillId="6" borderId="3" xfId="0" applyNumberFormat="1" applyFont="1" applyFill="1" applyBorder="1" applyAlignment="1">
      <alignment horizontal="right"/>
    </xf>
    <xf numFmtId="4" fontId="11" fillId="6" borderId="3" xfId="0" applyNumberFormat="1" applyFont="1" applyFill="1" applyBorder="1"/>
    <xf numFmtId="0" fontId="28" fillId="0" borderId="3" xfId="0" applyFont="1" applyBorder="1" applyAlignment="1">
      <alignment horizontal="left" vertical="center" wrapText="1"/>
    </xf>
    <xf numFmtId="0" fontId="9" fillId="2" borderId="3" xfId="0" quotePrefix="1" applyFont="1" applyFill="1" applyBorder="1" applyAlignment="1">
      <alignment horizontal="center" vertical="center"/>
    </xf>
    <xf numFmtId="0" fontId="9" fillId="0" borderId="3" xfId="1" applyFont="1" applyBorder="1" applyAlignment="1">
      <alignment horizontal="center" vertical="center"/>
    </xf>
    <xf numFmtId="0" fontId="11" fillId="0" borderId="3" xfId="1" applyFont="1" applyBorder="1" applyAlignment="1">
      <alignment horizontal="center" vertical="center" wrapText="1"/>
    </xf>
    <xf numFmtId="0" fontId="9" fillId="0" borderId="3" xfId="1" applyFont="1" applyBorder="1" applyAlignment="1">
      <alignment horizontal="center" vertical="center" wrapText="1"/>
    </xf>
    <xf numFmtId="0" fontId="29" fillId="0" borderId="3" xfId="0" applyFont="1" applyBorder="1"/>
    <xf numFmtId="4" fontId="11" fillId="5" borderId="3" xfId="1" applyNumberFormat="1" applyFont="1" applyFill="1" applyBorder="1" applyAlignment="1">
      <alignment vertical="center" wrapText="1"/>
    </xf>
    <xf numFmtId="0" fontId="23" fillId="5" borderId="3" xfId="0" quotePrefix="1" applyFont="1" applyFill="1" applyBorder="1" applyAlignment="1">
      <alignment horizontal="left" vertical="center"/>
    </xf>
    <xf numFmtId="0" fontId="24" fillId="5" borderId="3" xfId="0" quotePrefix="1" applyFont="1" applyFill="1" applyBorder="1" applyAlignment="1">
      <alignment horizontal="left" vertical="center"/>
    </xf>
    <xf numFmtId="0" fontId="24" fillId="5" borderId="1" xfId="1" applyFont="1" applyFill="1" applyBorder="1" applyAlignment="1">
      <alignment horizontal="center" vertical="center"/>
    </xf>
    <xf numFmtId="0" fontId="24" fillId="5" borderId="3" xfId="1" applyFont="1" applyFill="1" applyBorder="1" applyAlignment="1">
      <alignment vertical="center" wrapText="1"/>
    </xf>
    <xf numFmtId="0" fontId="23" fillId="5" borderId="3" xfId="0" applyNumberFormat="1" applyFont="1" applyFill="1" applyBorder="1" applyAlignment="1" applyProtection="1">
      <alignment horizontal="left" vertical="center" wrapText="1"/>
    </xf>
    <xf numFmtId="4" fontId="0" fillId="0" borderId="0" xfId="0" applyNumberFormat="1"/>
    <xf numFmtId="0" fontId="21" fillId="0" borderId="0" xfId="0" applyFont="1"/>
    <xf numFmtId="0" fontId="24" fillId="5" borderId="1" xfId="1" applyFont="1" applyFill="1" applyBorder="1" applyAlignment="1">
      <alignment horizontal="left" vertical="center"/>
    </xf>
    <xf numFmtId="0" fontId="0" fillId="0" borderId="3" xfId="0" applyBorder="1"/>
    <xf numFmtId="4" fontId="1" fillId="0" borderId="0" xfId="0" applyNumberFormat="1" applyFont="1"/>
    <xf numFmtId="0" fontId="30" fillId="8" borderId="3" xfId="0" applyFont="1" applyFill="1" applyBorder="1" applyAlignment="1">
      <alignment horizontal="left" vertical="center" wrapText="1"/>
    </xf>
    <xf numFmtId="4" fontId="9" fillId="8" borderId="3" xfId="1" applyNumberFormat="1" applyFont="1" applyFill="1" applyBorder="1" applyAlignment="1">
      <alignment vertical="center" wrapText="1"/>
    </xf>
    <xf numFmtId="0" fontId="26" fillId="0" borderId="3" xfId="0" applyFont="1" applyFill="1" applyBorder="1" applyAlignment="1">
      <alignment horizontal="left" vertical="center" wrapText="1"/>
    </xf>
    <xf numFmtId="4" fontId="11" fillId="8" borderId="3" xfId="1" applyNumberFormat="1" applyFont="1" applyFill="1" applyBorder="1" applyAlignment="1">
      <alignment vertical="center" wrapText="1"/>
    </xf>
    <xf numFmtId="0" fontId="0" fillId="7" borderId="3" xfId="0" applyFill="1" applyBorder="1"/>
    <xf numFmtId="0" fontId="1" fillId="7" borderId="3" xfId="0" applyFont="1" applyFill="1" applyBorder="1" applyAlignment="1">
      <alignment horizontal="left"/>
    </xf>
    <xf numFmtId="0" fontId="13" fillId="7" borderId="3" xfId="0" applyFont="1" applyFill="1" applyBorder="1"/>
    <xf numFmtId="4" fontId="11" fillId="2" borderId="3" xfId="0" applyNumberFormat="1" applyFont="1" applyFill="1" applyBorder="1" applyAlignment="1">
      <alignment horizontal="right"/>
    </xf>
    <xf numFmtId="4" fontId="11" fillId="0" borderId="3" xfId="1" applyNumberFormat="1" applyFont="1" applyFill="1" applyBorder="1" applyAlignment="1">
      <alignment vertical="center" wrapText="1"/>
    </xf>
    <xf numFmtId="0" fontId="0" fillId="0" borderId="3" xfId="0" applyBorder="1" applyAlignment="1">
      <alignment horizontal="left"/>
    </xf>
    <xf numFmtId="4" fontId="1" fillId="7" borderId="3" xfId="0" applyNumberFormat="1" applyFont="1" applyFill="1" applyBorder="1"/>
    <xf numFmtId="0" fontId="31" fillId="0" borderId="6" xfId="0" applyNumberFormat="1" applyFont="1" applyFill="1" applyBorder="1" applyAlignment="1" applyProtection="1"/>
    <xf numFmtId="43" fontId="31" fillId="0" borderId="6" xfId="0" applyNumberFormat="1" applyFont="1" applyFill="1" applyBorder="1" applyAlignment="1" applyProtection="1">
      <alignment vertical="center" wrapText="1"/>
    </xf>
    <xf numFmtId="43" fontId="31" fillId="0" borderId="3" xfId="0" applyNumberFormat="1" applyFont="1" applyFill="1" applyBorder="1" applyAlignment="1" applyProtection="1"/>
    <xf numFmtId="0" fontId="31" fillId="0" borderId="3" xfId="0" applyNumberFormat="1" applyFont="1" applyFill="1" applyBorder="1" applyAlignment="1" applyProtection="1"/>
    <xf numFmtId="43" fontId="31" fillId="0" borderId="3" xfId="0" applyNumberFormat="1" applyFont="1" applyFill="1" applyBorder="1" applyAlignment="1" applyProtection="1">
      <alignment vertical="center" wrapText="1"/>
    </xf>
    <xf numFmtId="0" fontId="32" fillId="0" borderId="3" xfId="0" applyNumberFormat="1" applyFont="1" applyFill="1" applyBorder="1" applyAlignment="1" applyProtection="1"/>
    <xf numFmtId="43" fontId="32" fillId="0" borderId="3" xfId="0" applyNumberFormat="1" applyFont="1" applyFill="1" applyBorder="1" applyAlignment="1" applyProtection="1">
      <alignment vertical="center" wrapText="1"/>
    </xf>
    <xf numFmtId="43" fontId="32" fillId="0" borderId="3" xfId="0" applyNumberFormat="1" applyFont="1" applyFill="1" applyBorder="1" applyAlignment="1" applyProtection="1"/>
    <xf numFmtId="0" fontId="31" fillId="0" borderId="3" xfId="0" applyNumberFormat="1" applyFont="1" applyFill="1" applyBorder="1" applyAlignment="1" applyProtection="1">
      <alignment wrapText="1"/>
    </xf>
    <xf numFmtId="0" fontId="32" fillId="0" borderId="3" xfId="0" applyNumberFormat="1" applyFont="1" applyFill="1" applyBorder="1" applyAlignment="1" applyProtection="1">
      <alignment wrapText="1"/>
    </xf>
    <xf numFmtId="43" fontId="32" fillId="0" borderId="3" xfId="0" applyNumberFormat="1" applyFont="1" applyFill="1" applyBorder="1" applyAlignment="1" applyProtection="1">
      <alignment wrapText="1"/>
    </xf>
    <xf numFmtId="43" fontId="31" fillId="0" borderId="3" xfId="0" applyNumberFormat="1" applyFont="1" applyFill="1" applyBorder="1" applyAlignment="1" applyProtection="1">
      <alignment wrapText="1"/>
    </xf>
    <xf numFmtId="0" fontId="32" fillId="0" borderId="6" xfId="0" applyNumberFormat="1" applyFont="1" applyFill="1" applyBorder="1" applyAlignment="1" applyProtection="1"/>
    <xf numFmtId="0" fontId="32" fillId="0" borderId="6" xfId="0" applyNumberFormat="1" applyFont="1" applyFill="1" applyBorder="1" applyAlignment="1" applyProtection="1">
      <alignment wrapText="1"/>
    </xf>
    <xf numFmtId="43" fontId="32" fillId="0" borderId="6" xfId="0" applyNumberFormat="1" applyFont="1" applyFill="1" applyBorder="1" applyAlignment="1" applyProtection="1">
      <alignment wrapText="1"/>
    </xf>
    <xf numFmtId="0" fontId="32" fillId="0" borderId="1" xfId="0" applyNumberFormat="1" applyFont="1" applyFill="1" applyBorder="1" applyAlignment="1" applyProtection="1"/>
    <xf numFmtId="0" fontId="31" fillId="0" borderId="2" xfId="0" applyNumberFormat="1" applyFont="1" applyFill="1" applyBorder="1" applyAlignment="1" applyProtection="1"/>
    <xf numFmtId="43" fontId="31" fillId="0" borderId="2" xfId="0" applyNumberFormat="1" applyFont="1" applyFill="1" applyBorder="1" applyAlignment="1" applyProtection="1">
      <alignment wrapText="1"/>
    </xf>
    <xf numFmtId="43" fontId="31" fillId="0" borderId="4" xfId="0" applyNumberFormat="1" applyFont="1" applyFill="1" applyBorder="1" applyAlignment="1" applyProtection="1"/>
    <xf numFmtId="0" fontId="32" fillId="0" borderId="2" xfId="0" applyNumberFormat="1" applyFont="1" applyFill="1" applyBorder="1" applyAlignment="1" applyProtection="1"/>
    <xf numFmtId="0" fontId="32" fillId="0" borderId="4" xfId="0" applyNumberFormat="1" applyFont="1" applyFill="1" applyBorder="1" applyAlignment="1" applyProtection="1"/>
    <xf numFmtId="4" fontId="32" fillId="0" borderId="3" xfId="0" applyNumberFormat="1" applyFont="1" applyFill="1" applyBorder="1" applyAlignment="1" applyProtection="1">
      <alignment wrapText="1"/>
    </xf>
    <xf numFmtId="44" fontId="32" fillId="0" borderId="3" xfId="0" applyNumberFormat="1" applyFont="1" applyFill="1" applyBorder="1" applyAlignment="1" applyProtection="1">
      <alignment wrapText="1"/>
    </xf>
    <xf numFmtId="0" fontId="32" fillId="0" borderId="7" xfId="0" applyNumberFormat="1" applyFont="1" applyFill="1" applyBorder="1" applyAlignment="1" applyProtection="1"/>
    <xf numFmtId="0" fontId="31" fillId="0" borderId="5" xfId="0" applyNumberFormat="1" applyFont="1" applyFill="1" applyBorder="1" applyAlignment="1" applyProtection="1"/>
    <xf numFmtId="43" fontId="31" fillId="0" borderId="5" xfId="0" applyNumberFormat="1" applyFont="1" applyFill="1" applyBorder="1" applyAlignment="1" applyProtection="1">
      <alignment wrapText="1"/>
    </xf>
    <xf numFmtId="43" fontId="31" fillId="0" borderId="8" xfId="0" applyNumberFormat="1" applyFont="1" applyFill="1" applyBorder="1" applyAlignment="1" applyProtection="1">
      <alignment wrapText="1"/>
    </xf>
    <xf numFmtId="43" fontId="32" fillId="0" borderId="2" xfId="0" applyNumberFormat="1" applyFont="1" applyFill="1" applyBorder="1" applyAlignment="1" applyProtection="1">
      <alignment wrapText="1"/>
    </xf>
    <xf numFmtId="43" fontId="32" fillId="0" borderId="4" xfId="0" applyNumberFormat="1" applyFont="1" applyFill="1" applyBorder="1" applyAlignment="1" applyProtection="1">
      <alignment wrapText="1"/>
    </xf>
    <xf numFmtId="43" fontId="31" fillId="0" borderId="4" xfId="0" applyNumberFormat="1" applyFont="1" applyFill="1" applyBorder="1" applyAlignment="1" applyProtection="1">
      <alignment wrapText="1"/>
    </xf>
    <xf numFmtId="0" fontId="32" fillId="0" borderId="3" xfId="0" applyNumberFormat="1" applyFont="1" applyFill="1" applyBorder="1" applyAlignment="1" applyProtection="1"/>
    <xf numFmtId="0" fontId="27" fillId="0" borderId="12" xfId="0" applyFont="1" applyBorder="1" applyAlignment="1">
      <alignment horizontal="center" vertical="center" wrapText="1"/>
    </xf>
    <xf numFmtId="0" fontId="27" fillId="9" borderId="12" xfId="0" applyFont="1" applyFill="1" applyBorder="1" applyAlignment="1">
      <alignment horizontal="center" vertical="center" wrapText="1"/>
    </xf>
    <xf numFmtId="0" fontId="31" fillId="0" borderId="2" xfId="0" applyNumberFormat="1" applyFont="1" applyFill="1" applyBorder="1" applyAlignment="1" applyProtection="1"/>
    <xf numFmtId="4" fontId="6" fillId="5" borderId="3" xfId="0" applyNumberFormat="1" applyFont="1" applyFill="1" applyBorder="1" applyAlignment="1">
      <alignment horizontal="right"/>
    </xf>
    <xf numFmtId="4" fontId="11" fillId="5" borderId="3" xfId="0" applyNumberFormat="1" applyFont="1" applyFill="1" applyBorder="1" applyAlignment="1">
      <alignment horizontal="right"/>
    </xf>
    <xf numFmtId="4" fontId="28" fillId="0" borderId="3" xfId="0" applyNumberFormat="1" applyFont="1" applyBorder="1" applyAlignment="1">
      <alignment horizontal="right"/>
    </xf>
    <xf numFmtId="4" fontId="6" fillId="0" borderId="3" xfId="0" applyNumberFormat="1" applyFont="1" applyFill="1" applyBorder="1" applyAlignment="1">
      <alignment horizontal="right"/>
    </xf>
    <xf numFmtId="4" fontId="6" fillId="8" borderId="3" xfId="0" applyNumberFormat="1" applyFont="1" applyFill="1" applyBorder="1" applyAlignment="1">
      <alignment horizontal="right"/>
    </xf>
    <xf numFmtId="4" fontId="28" fillId="0" borderId="3" xfId="0" applyNumberFormat="1" applyFont="1" applyFill="1" applyBorder="1"/>
    <xf numFmtId="0" fontId="6" fillId="3" borderId="1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left" vertical="center" wrapText="1"/>
    </xf>
    <xf numFmtId="0" fontId="11" fillId="3" borderId="1" xfId="0" quotePrefix="1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vertical="center" wrapText="1"/>
    </xf>
    <xf numFmtId="0" fontId="18" fillId="0" borderId="5" xfId="0" applyFont="1" applyBorder="1" applyAlignment="1">
      <alignment horizontal="left" wrapText="1"/>
    </xf>
    <xf numFmtId="0" fontId="6" fillId="0" borderId="1" xfId="0" quotePrefix="1" applyFont="1" applyBorder="1" applyAlignment="1">
      <alignment horizontal="center" wrapText="1"/>
    </xf>
    <xf numFmtId="0" fontId="6" fillId="0" borderId="2" xfId="0" quotePrefix="1" applyFont="1" applyBorder="1" applyAlignment="1">
      <alignment horizontal="center" wrapText="1"/>
    </xf>
    <xf numFmtId="0" fontId="6" fillId="0" borderId="4" xfId="0" quotePrefix="1" applyFont="1" applyBorder="1" applyAlignment="1">
      <alignment horizontal="center" wrapText="1"/>
    </xf>
    <xf numFmtId="0" fontId="14" fillId="0" borderId="3" xfId="0" quotePrefix="1" applyFont="1" applyBorder="1" applyAlignment="1">
      <alignment horizontal="center" wrapText="1"/>
    </xf>
    <xf numFmtId="0" fontId="14" fillId="0" borderId="1" xfId="0" quotePrefix="1" applyFont="1" applyBorder="1" applyAlignment="1">
      <alignment horizont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9" fillId="0" borderId="2" xfId="0" applyFont="1" applyBorder="1" applyAlignment="1">
      <alignment vertical="center" wrapText="1"/>
    </xf>
    <xf numFmtId="0" fontId="11" fillId="0" borderId="1" xfId="0" quotePrefix="1" applyFont="1" applyBorder="1" applyAlignment="1">
      <alignment horizontal="left" vertical="center"/>
    </xf>
    <xf numFmtId="0" fontId="9" fillId="0" borderId="2" xfId="0" applyFont="1" applyBorder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17" fillId="0" borderId="0" xfId="0" applyFont="1" applyAlignment="1">
      <alignment horizontal="left" vertical="center" wrapText="1"/>
    </xf>
    <xf numFmtId="0" fontId="27" fillId="0" borderId="9" xfId="0" applyFont="1" applyBorder="1" applyAlignment="1">
      <alignment horizontal="center" wrapText="1"/>
    </xf>
    <xf numFmtId="0" fontId="27" fillId="0" borderId="10" xfId="0" applyFont="1" applyBorder="1" applyAlignment="1">
      <alignment horizontal="center" wrapText="1"/>
    </xf>
    <xf numFmtId="0" fontId="27" fillId="0" borderId="11" xfId="0" applyFont="1" applyBorder="1" applyAlignment="1">
      <alignment horizontal="center" wrapText="1"/>
    </xf>
    <xf numFmtId="0" fontId="11" fillId="3" borderId="1" xfId="0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vertical="center"/>
    </xf>
    <xf numFmtId="0" fontId="11" fillId="0" borderId="1" xfId="0" quotePrefix="1" applyFont="1" applyBorder="1" applyAlignment="1">
      <alignment horizontal="left" vertical="center" wrapText="1"/>
    </xf>
    <xf numFmtId="0" fontId="6" fillId="3" borderId="1" xfId="0" applyNumberFormat="1" applyFont="1" applyFill="1" applyBorder="1" applyAlignment="1" applyProtection="1">
      <alignment horizontal="center" vertical="center" wrapText="1"/>
    </xf>
    <xf numFmtId="0" fontId="6" fillId="3" borderId="2" xfId="0" applyNumberFormat="1" applyFont="1" applyFill="1" applyBorder="1" applyAlignment="1" applyProtection="1">
      <alignment horizontal="center" vertical="center" wrapText="1"/>
    </xf>
    <xf numFmtId="0" fontId="6" fillId="3" borderId="4" xfId="0" applyNumberFormat="1" applyFont="1" applyFill="1" applyBorder="1" applyAlignment="1" applyProtection="1">
      <alignment horizontal="center"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31" fillId="0" borderId="1" xfId="0" applyNumberFormat="1" applyFont="1" applyFill="1" applyBorder="1" applyAlignment="1" applyProtection="1"/>
    <xf numFmtId="0" fontId="31" fillId="0" borderId="2" xfId="0" applyNumberFormat="1" applyFont="1" applyFill="1" applyBorder="1" applyAlignment="1" applyProtection="1"/>
    <xf numFmtId="0" fontId="31" fillId="0" borderId="4" xfId="0" applyNumberFormat="1" applyFont="1" applyFill="1" applyBorder="1" applyAlignment="1" applyProtection="1"/>
    <xf numFmtId="0" fontId="12" fillId="0" borderId="0" xfId="0" applyFont="1" applyAlignment="1">
      <alignment wrapText="1"/>
    </xf>
    <xf numFmtId="0" fontId="19" fillId="0" borderId="0" xfId="0" applyFont="1" applyAlignment="1">
      <alignment horizontal="center"/>
    </xf>
    <xf numFmtId="0" fontId="31" fillId="0" borderId="3" xfId="0" applyNumberFormat="1" applyFont="1" applyFill="1" applyBorder="1" applyAlignment="1" applyProtection="1">
      <alignment horizontal="left"/>
    </xf>
    <xf numFmtId="0" fontId="31" fillId="0" borderId="3" xfId="0" applyNumberFormat="1" applyFont="1" applyFill="1" applyBorder="1" applyAlignment="1" applyProtection="1"/>
    <xf numFmtId="0" fontId="31" fillId="0" borderId="3" xfId="0" applyNumberFormat="1" applyFont="1" applyFill="1" applyBorder="1" applyAlignment="1" applyProtection="1">
      <alignment wrapText="1"/>
    </xf>
  </cellXfs>
  <cellStyles count="2">
    <cellStyle name="Normal" xfId="0" builtinId="0"/>
    <cellStyle name="Normalno 2" xfId="1" xr:uid="{00000000-0005-0000-0000-000001000000}"/>
  </cellStyles>
  <dxfs count="0"/>
  <tableStyles count="0" defaultTableStyle="TableStyleMedium2" defaultPivotStyle="PivotStyleLight16"/>
  <colors>
    <mruColors>
      <color rgb="FFFFFFCC"/>
      <color rgb="FFCCFFCC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P66"/>
  <sheetViews>
    <sheetView tabSelected="1" topLeftCell="A3" workbookViewId="0">
      <selection activeCell="H10" sqref="H10"/>
    </sheetView>
  </sheetViews>
  <sheetFormatPr defaultRowHeight="14.4" x14ac:dyDescent="0.3"/>
  <cols>
    <col min="1" max="1" width="5.109375" customWidth="1"/>
    <col min="6" max="9" width="25.33203125" customWidth="1"/>
    <col min="10" max="11" width="15.6640625" customWidth="1"/>
  </cols>
  <sheetData>
    <row r="1" spans="2:11" ht="42" customHeight="1" x14ac:dyDescent="0.3">
      <c r="B1" s="173" t="s">
        <v>195</v>
      </c>
      <c r="C1" s="173"/>
      <c r="D1" s="173"/>
      <c r="E1" s="173"/>
      <c r="F1" s="173"/>
      <c r="G1" s="173"/>
      <c r="H1" s="173"/>
      <c r="I1" s="173"/>
      <c r="J1" s="173"/>
      <c r="K1" s="173"/>
    </row>
    <row r="2" spans="2:11" ht="18" customHeight="1" x14ac:dyDescent="0.3">
      <c r="B2" s="20"/>
      <c r="C2" s="20"/>
      <c r="D2" s="20"/>
      <c r="E2" s="20"/>
      <c r="F2" s="20"/>
      <c r="G2" s="20"/>
      <c r="H2" s="20"/>
      <c r="I2" s="20"/>
      <c r="J2" s="20"/>
    </row>
    <row r="3" spans="2:11" ht="15.75" customHeight="1" x14ac:dyDescent="0.3">
      <c r="B3" s="173" t="s">
        <v>10</v>
      </c>
      <c r="C3" s="173"/>
      <c r="D3" s="173"/>
      <c r="E3" s="173"/>
      <c r="F3" s="173"/>
      <c r="G3" s="173"/>
      <c r="H3" s="173"/>
      <c r="I3" s="173"/>
      <c r="J3" s="173"/>
      <c r="K3" s="173"/>
    </row>
    <row r="4" spans="2:11" ht="36" customHeight="1" x14ac:dyDescent="0.3">
      <c r="B4" s="174"/>
      <c r="C4" s="174"/>
      <c r="D4" s="174"/>
      <c r="E4" s="20"/>
      <c r="F4" s="20"/>
      <c r="G4" s="20"/>
      <c r="H4" s="20"/>
      <c r="I4" s="21"/>
      <c r="J4" s="21"/>
    </row>
    <row r="5" spans="2:11" ht="18" customHeight="1" x14ac:dyDescent="0.3">
      <c r="B5" s="173" t="s">
        <v>36</v>
      </c>
      <c r="C5" s="173"/>
      <c r="D5" s="173"/>
      <c r="E5" s="173"/>
      <c r="F5" s="173"/>
      <c r="G5" s="173"/>
      <c r="H5" s="173"/>
      <c r="I5" s="173"/>
      <c r="J5" s="173"/>
      <c r="K5" s="173"/>
    </row>
    <row r="6" spans="2:11" ht="18" customHeight="1" x14ac:dyDescent="0.3">
      <c r="B6" s="22"/>
      <c r="C6" s="18"/>
      <c r="D6" s="18"/>
      <c r="E6" s="18"/>
      <c r="F6" s="18"/>
      <c r="G6" s="18"/>
      <c r="H6" s="18"/>
      <c r="I6" s="18"/>
      <c r="J6" s="18"/>
    </row>
    <row r="7" spans="2:11" ht="15" thickBot="1" x14ac:dyDescent="0.35">
      <c r="B7" s="161" t="s">
        <v>37</v>
      </c>
      <c r="C7" s="161"/>
      <c r="D7" s="161"/>
      <c r="E7" s="161"/>
      <c r="F7" s="161"/>
      <c r="G7" s="3"/>
      <c r="H7" s="3"/>
      <c r="I7" s="3"/>
      <c r="J7" s="9"/>
    </row>
    <row r="8" spans="2:11" ht="25.5" customHeight="1" thickBot="1" x14ac:dyDescent="0.35">
      <c r="B8" s="175" t="s">
        <v>7</v>
      </c>
      <c r="C8" s="176"/>
      <c r="D8" s="176"/>
      <c r="E8" s="176"/>
      <c r="F8" s="177"/>
      <c r="G8" s="23" t="s">
        <v>186</v>
      </c>
      <c r="H8" s="148" t="s">
        <v>188</v>
      </c>
      <c r="I8" s="147" t="s">
        <v>194</v>
      </c>
      <c r="J8" s="148" t="s">
        <v>12</v>
      </c>
      <c r="K8" s="148" t="s">
        <v>28</v>
      </c>
    </row>
    <row r="9" spans="2:11" s="12" customFormat="1" ht="10.199999999999999" x14ac:dyDescent="0.2">
      <c r="B9" s="165">
        <v>1</v>
      </c>
      <c r="C9" s="165"/>
      <c r="D9" s="165"/>
      <c r="E9" s="165"/>
      <c r="F9" s="166"/>
      <c r="G9" s="25">
        <v>2</v>
      </c>
      <c r="H9" s="26">
        <v>4</v>
      </c>
      <c r="I9" s="26">
        <v>5</v>
      </c>
      <c r="J9" s="26" t="s">
        <v>14</v>
      </c>
      <c r="K9" s="26" t="s">
        <v>15</v>
      </c>
    </row>
    <row r="10" spans="2:11" x14ac:dyDescent="0.3">
      <c r="B10" s="178" t="s">
        <v>0</v>
      </c>
      <c r="C10" s="160"/>
      <c r="D10" s="160"/>
      <c r="E10" s="160"/>
      <c r="F10" s="179"/>
      <c r="G10" s="27">
        <v>830045.04</v>
      </c>
      <c r="H10" s="27">
        <f>SUM(H11:H12)</f>
        <v>2015151.83</v>
      </c>
      <c r="I10" s="27">
        <v>952361.36</v>
      </c>
      <c r="J10" s="27">
        <f t="shared" ref="J10:J16" si="0">SUM(I10*100/G10)</f>
        <v>114.73610636839658</v>
      </c>
      <c r="K10" s="27">
        <f>SUM(I10*100/H10)</f>
        <v>47.260030029598312</v>
      </c>
    </row>
    <row r="11" spans="2:11" x14ac:dyDescent="0.3">
      <c r="B11" s="167" t="s">
        <v>29</v>
      </c>
      <c r="C11" s="170"/>
      <c r="D11" s="170"/>
      <c r="E11" s="170"/>
      <c r="F11" s="172"/>
      <c r="G11" s="28">
        <v>844098.17</v>
      </c>
      <c r="H11" s="28">
        <v>2013851.83</v>
      </c>
      <c r="I11" s="28">
        <v>951900.5</v>
      </c>
      <c r="J11" s="28">
        <f t="shared" si="0"/>
        <v>112.77130241853267</v>
      </c>
      <c r="K11" s="28">
        <f>SUM(I11/H11*100)</f>
        <v>47.267653251331801</v>
      </c>
    </row>
    <row r="12" spans="2:11" x14ac:dyDescent="0.3">
      <c r="B12" s="171" t="s">
        <v>34</v>
      </c>
      <c r="C12" s="172"/>
      <c r="D12" s="172"/>
      <c r="E12" s="172"/>
      <c r="F12" s="172"/>
      <c r="G12" s="28">
        <v>145.44</v>
      </c>
      <c r="H12" s="28">
        <v>1300</v>
      </c>
      <c r="I12" s="28">
        <v>460.86</v>
      </c>
      <c r="J12" s="28">
        <f t="shared" si="0"/>
        <v>316.87293729372936</v>
      </c>
      <c r="K12" s="28">
        <f>SUM(I12/H12*100)</f>
        <v>35.450769230769232</v>
      </c>
    </row>
    <row r="13" spans="2:11" x14ac:dyDescent="0.3">
      <c r="B13" s="10" t="s">
        <v>1</v>
      </c>
      <c r="C13" s="29"/>
      <c r="D13" s="29"/>
      <c r="E13" s="29"/>
      <c r="F13" s="29"/>
      <c r="G13" s="27">
        <v>847334.99</v>
      </c>
      <c r="H13" s="27">
        <v>2028256.05</v>
      </c>
      <c r="I13" s="27">
        <v>1095321.1399999999</v>
      </c>
      <c r="J13" s="27">
        <f t="shared" si="0"/>
        <v>129.26660092249935</v>
      </c>
      <c r="K13" s="27">
        <f>SUM(I13*100/H13)</f>
        <v>54.003099855168671</v>
      </c>
    </row>
    <row r="14" spans="2:11" x14ac:dyDescent="0.3">
      <c r="B14" s="180" t="s">
        <v>30</v>
      </c>
      <c r="C14" s="170"/>
      <c r="D14" s="170"/>
      <c r="E14" s="170"/>
      <c r="F14" s="170"/>
      <c r="G14" s="28">
        <v>841980.86</v>
      </c>
      <c r="H14" s="28">
        <v>2026556.05</v>
      </c>
      <c r="I14" s="28">
        <v>1094730.8799999999</v>
      </c>
      <c r="J14" s="28">
        <f t="shared" si="0"/>
        <v>130.01849947040361</v>
      </c>
      <c r="K14" s="28">
        <f t="shared" ref="K14:K15" si="1">SUM(I14/H14*100)</f>
        <v>54.019274719788768</v>
      </c>
    </row>
    <row r="15" spans="2:11" x14ac:dyDescent="0.3">
      <c r="B15" s="171" t="s">
        <v>31</v>
      </c>
      <c r="C15" s="172"/>
      <c r="D15" s="172"/>
      <c r="E15" s="172"/>
      <c r="F15" s="172"/>
      <c r="G15" s="28">
        <v>5354.13</v>
      </c>
      <c r="H15" s="28">
        <v>1700</v>
      </c>
      <c r="I15" s="28">
        <v>590.26</v>
      </c>
      <c r="J15" s="28">
        <f t="shared" si="0"/>
        <v>11.024386781792746</v>
      </c>
      <c r="K15" s="28">
        <f t="shared" si="1"/>
        <v>34.721176470588233</v>
      </c>
    </row>
    <row r="16" spans="2:11" x14ac:dyDescent="0.3">
      <c r="B16" s="159" t="s">
        <v>38</v>
      </c>
      <c r="C16" s="160"/>
      <c r="D16" s="160"/>
      <c r="E16" s="160"/>
      <c r="F16" s="160"/>
      <c r="G16" s="30">
        <v>17289.95</v>
      </c>
      <c r="H16" s="30">
        <v>13104.22</v>
      </c>
      <c r="I16" s="30">
        <v>-142959.78</v>
      </c>
      <c r="J16" s="27">
        <f t="shared" si="0"/>
        <v>-826.83744024707994</v>
      </c>
      <c r="K16" s="27">
        <f>SUM(I16*100/H16)</f>
        <v>-1090.9445964735025</v>
      </c>
    </row>
    <row r="17" spans="1:42" ht="17.399999999999999" x14ac:dyDescent="0.3">
      <c r="B17" s="20"/>
      <c r="C17" s="31"/>
      <c r="D17" s="31"/>
      <c r="E17" s="31"/>
      <c r="F17" s="31"/>
      <c r="G17" s="32"/>
      <c r="H17" s="32"/>
      <c r="I17" s="32"/>
      <c r="J17" s="32"/>
      <c r="K17" s="32"/>
    </row>
    <row r="18" spans="1:42" ht="18" customHeight="1" x14ac:dyDescent="0.3">
      <c r="B18" s="161" t="s">
        <v>39</v>
      </c>
      <c r="C18" s="161"/>
      <c r="D18" s="161"/>
      <c r="E18" s="161"/>
      <c r="F18" s="161"/>
      <c r="G18" s="32"/>
      <c r="H18" s="32"/>
      <c r="I18" s="32"/>
      <c r="J18" s="32"/>
      <c r="K18" s="32"/>
    </row>
    <row r="19" spans="1:42" ht="26.4" x14ac:dyDescent="0.3">
      <c r="B19" s="162" t="s">
        <v>7</v>
      </c>
      <c r="C19" s="163"/>
      <c r="D19" s="163"/>
      <c r="E19" s="163"/>
      <c r="F19" s="164"/>
      <c r="G19" s="23" t="s">
        <v>187</v>
      </c>
      <c r="H19" s="24" t="s">
        <v>185</v>
      </c>
      <c r="I19" s="23" t="s">
        <v>187</v>
      </c>
      <c r="J19" s="24" t="s">
        <v>12</v>
      </c>
      <c r="K19" s="24" t="s">
        <v>28</v>
      </c>
    </row>
    <row r="20" spans="1:42" s="12" customFormat="1" x14ac:dyDescent="0.3">
      <c r="B20" s="165">
        <v>1</v>
      </c>
      <c r="C20" s="165"/>
      <c r="D20" s="165"/>
      <c r="E20" s="165"/>
      <c r="F20" s="166"/>
      <c r="G20" s="26">
        <v>5</v>
      </c>
      <c r="H20" s="26">
        <v>4</v>
      </c>
      <c r="I20" s="26">
        <v>5</v>
      </c>
      <c r="J20" s="26" t="s">
        <v>14</v>
      </c>
      <c r="K20" s="26" t="s">
        <v>15</v>
      </c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</row>
    <row r="21" spans="1:42" ht="15.75" customHeight="1" x14ac:dyDescent="0.3">
      <c r="A21" s="12"/>
      <c r="B21" s="167" t="s">
        <v>32</v>
      </c>
      <c r="C21" s="168"/>
      <c r="D21" s="168"/>
      <c r="E21" s="168"/>
      <c r="F21" s="169"/>
      <c r="G21" s="28">
        <v>0</v>
      </c>
      <c r="H21" s="28">
        <v>0</v>
      </c>
      <c r="I21" s="28">
        <v>0</v>
      </c>
      <c r="J21" s="28">
        <v>0</v>
      </c>
      <c r="K21" s="28">
        <v>0</v>
      </c>
    </row>
    <row r="22" spans="1:42" x14ac:dyDescent="0.3">
      <c r="A22" s="12"/>
      <c r="B22" s="167" t="s">
        <v>33</v>
      </c>
      <c r="C22" s="170"/>
      <c r="D22" s="170"/>
      <c r="E22" s="170"/>
      <c r="F22" s="170"/>
      <c r="G22" s="28">
        <v>0</v>
      </c>
      <c r="H22" s="28">
        <v>0</v>
      </c>
      <c r="I22" s="28">
        <v>0</v>
      </c>
      <c r="J22" s="28">
        <v>0</v>
      </c>
      <c r="K22" s="28">
        <v>0</v>
      </c>
    </row>
    <row r="23" spans="1:42" s="15" customFormat="1" ht="15" customHeight="1" x14ac:dyDescent="0.3">
      <c r="A23" s="12"/>
      <c r="B23" s="156" t="s">
        <v>35</v>
      </c>
      <c r="C23" s="157"/>
      <c r="D23" s="157"/>
      <c r="E23" s="157"/>
      <c r="F23" s="158"/>
      <c r="G23" s="27">
        <f t="shared" ref="G23:I23" si="2">SUM(G21-G22)</f>
        <v>0</v>
      </c>
      <c r="H23" s="27">
        <f>SUM(H21-H22)</f>
        <v>0</v>
      </c>
      <c r="I23" s="27">
        <f t="shared" si="2"/>
        <v>0</v>
      </c>
      <c r="J23" s="27">
        <v>0</v>
      </c>
      <c r="K23" s="27">
        <v>0</v>
      </c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</row>
    <row r="24" spans="1:42" s="15" customFormat="1" ht="15" customHeight="1" x14ac:dyDescent="0.3">
      <c r="A24" s="12"/>
      <c r="B24" s="156" t="s">
        <v>40</v>
      </c>
      <c r="C24" s="157"/>
      <c r="D24" s="157"/>
      <c r="E24" s="157"/>
      <c r="F24" s="158"/>
      <c r="G24" s="27">
        <v>17289.95</v>
      </c>
      <c r="H24" s="27">
        <v>13104.22</v>
      </c>
      <c r="I24" s="27">
        <v>-142959.78</v>
      </c>
      <c r="J24" s="27">
        <f>SUM(I24*100/G24)</f>
        <v>-826.83744024707994</v>
      </c>
      <c r="K24" s="27">
        <f t="shared" ref="K24" si="3">SUM(I24*100/H24)</f>
        <v>-1090.9445964735025</v>
      </c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</row>
    <row r="25" spans="1:42" x14ac:dyDescent="0.3">
      <c r="A25" s="12"/>
      <c r="B25" s="159" t="s">
        <v>41</v>
      </c>
      <c r="C25" s="160"/>
      <c r="D25" s="160"/>
      <c r="E25" s="160"/>
      <c r="F25" s="160"/>
      <c r="G25" s="27">
        <v>17289.95</v>
      </c>
      <c r="H25" s="27">
        <v>13104.22</v>
      </c>
      <c r="I25" s="27">
        <v>-142959.78</v>
      </c>
      <c r="J25" s="27">
        <f>SUM(I25*100/G25)</f>
        <v>-826.83744024707994</v>
      </c>
      <c r="K25" s="27">
        <v>88.98</v>
      </c>
    </row>
    <row r="26" spans="1:42" ht="15.6" x14ac:dyDescent="0.3">
      <c r="B26" s="33"/>
      <c r="C26" s="34"/>
      <c r="D26" s="34"/>
      <c r="E26" s="34"/>
      <c r="F26" s="34"/>
      <c r="G26" s="35"/>
      <c r="H26" s="35"/>
      <c r="I26" s="35"/>
      <c r="J26" s="35"/>
    </row>
    <row r="27" spans="1:42" x14ac:dyDescent="0.3">
      <c r="G27" s="100"/>
      <c r="H27" s="100"/>
      <c r="I27" s="100"/>
      <c r="J27" s="100"/>
      <c r="K27" s="100"/>
    </row>
    <row r="28" spans="1:42" x14ac:dyDescent="0.3">
      <c r="G28" s="100"/>
      <c r="H28" s="100"/>
      <c r="I28" s="100"/>
      <c r="J28" s="100"/>
      <c r="K28" s="100"/>
    </row>
    <row r="29" spans="1:42" x14ac:dyDescent="0.3">
      <c r="G29" s="100"/>
      <c r="H29" s="100"/>
      <c r="I29" s="100"/>
      <c r="J29" s="100"/>
      <c r="K29" s="100"/>
    </row>
    <row r="30" spans="1:42" x14ac:dyDescent="0.3">
      <c r="G30" s="100"/>
      <c r="H30" s="100"/>
      <c r="I30" s="100"/>
      <c r="J30" s="100"/>
      <c r="K30" s="100"/>
    </row>
    <row r="31" spans="1:42" x14ac:dyDescent="0.3">
      <c r="G31" s="100"/>
      <c r="H31" s="100"/>
      <c r="I31" s="100"/>
      <c r="J31" s="100"/>
      <c r="K31" s="100"/>
    </row>
    <row r="32" spans="1:42" x14ac:dyDescent="0.3">
      <c r="G32" s="100"/>
      <c r="H32" s="100"/>
      <c r="I32" s="100"/>
      <c r="J32" s="100"/>
      <c r="K32" s="100"/>
    </row>
    <row r="33" spans="7:11" x14ac:dyDescent="0.3">
      <c r="G33" s="100"/>
      <c r="H33" s="100"/>
      <c r="I33" s="100"/>
      <c r="J33" s="100"/>
      <c r="K33" s="100"/>
    </row>
    <row r="34" spans="7:11" x14ac:dyDescent="0.3">
      <c r="G34" s="100"/>
      <c r="H34" s="100"/>
      <c r="I34" s="100"/>
      <c r="J34" s="100"/>
      <c r="K34" s="100"/>
    </row>
    <row r="35" spans="7:11" x14ac:dyDescent="0.3">
      <c r="G35" s="100"/>
      <c r="H35" s="100"/>
      <c r="I35" s="100"/>
      <c r="J35" s="100"/>
      <c r="K35" s="100"/>
    </row>
    <row r="36" spans="7:11" x14ac:dyDescent="0.3">
      <c r="G36" s="100"/>
      <c r="H36" s="100"/>
      <c r="I36" s="100"/>
      <c r="J36" s="100"/>
      <c r="K36" s="100"/>
    </row>
    <row r="37" spans="7:11" x14ac:dyDescent="0.3">
      <c r="G37" s="100"/>
      <c r="H37" s="100"/>
      <c r="I37" s="100"/>
      <c r="J37" s="100"/>
      <c r="K37" s="100"/>
    </row>
    <row r="38" spans="7:11" x14ac:dyDescent="0.3">
      <c r="G38" s="104"/>
      <c r="H38" s="100"/>
      <c r="I38" s="100"/>
      <c r="J38" s="100"/>
      <c r="K38" s="100"/>
    </row>
    <row r="39" spans="7:11" x14ac:dyDescent="0.3">
      <c r="G39" s="100"/>
      <c r="H39" s="100"/>
      <c r="I39" s="100"/>
      <c r="J39" s="100"/>
      <c r="K39" s="100"/>
    </row>
    <row r="40" spans="7:11" x14ac:dyDescent="0.3">
      <c r="G40" s="100"/>
      <c r="H40" s="100"/>
      <c r="I40" s="100"/>
      <c r="J40" s="100"/>
      <c r="K40" s="100"/>
    </row>
    <row r="41" spans="7:11" x14ac:dyDescent="0.3">
      <c r="G41" s="100"/>
      <c r="H41" s="100"/>
      <c r="I41" s="100"/>
      <c r="J41" s="100"/>
      <c r="K41" s="100"/>
    </row>
    <row r="42" spans="7:11" x14ac:dyDescent="0.3">
      <c r="G42" s="100"/>
    </row>
    <row r="43" spans="7:11" x14ac:dyDescent="0.3">
      <c r="G43" s="100"/>
    </row>
    <row r="44" spans="7:11" x14ac:dyDescent="0.3">
      <c r="G44" s="100"/>
    </row>
    <row r="45" spans="7:11" x14ac:dyDescent="0.3">
      <c r="G45" s="100"/>
    </row>
    <row r="46" spans="7:11" x14ac:dyDescent="0.3">
      <c r="G46" s="100"/>
    </row>
    <row r="47" spans="7:11" x14ac:dyDescent="0.3">
      <c r="G47" s="100"/>
    </row>
    <row r="48" spans="7:11" x14ac:dyDescent="0.3">
      <c r="G48" s="100"/>
    </row>
    <row r="49" spans="7:7" x14ac:dyDescent="0.3">
      <c r="G49" s="100"/>
    </row>
    <row r="50" spans="7:7" x14ac:dyDescent="0.3">
      <c r="G50" s="100"/>
    </row>
    <row r="51" spans="7:7" x14ac:dyDescent="0.3">
      <c r="G51" s="100"/>
    </row>
    <row r="52" spans="7:7" x14ac:dyDescent="0.3">
      <c r="G52" s="100"/>
    </row>
    <row r="53" spans="7:7" x14ac:dyDescent="0.3">
      <c r="G53" s="100"/>
    </row>
    <row r="54" spans="7:7" x14ac:dyDescent="0.3">
      <c r="G54" s="100"/>
    </row>
    <row r="55" spans="7:7" x14ac:dyDescent="0.3">
      <c r="G55" s="100"/>
    </row>
    <row r="56" spans="7:7" x14ac:dyDescent="0.3">
      <c r="G56" s="100"/>
    </row>
    <row r="57" spans="7:7" x14ac:dyDescent="0.3">
      <c r="G57" s="100"/>
    </row>
    <row r="58" spans="7:7" x14ac:dyDescent="0.3">
      <c r="G58" s="100"/>
    </row>
    <row r="59" spans="7:7" x14ac:dyDescent="0.3">
      <c r="G59" s="100"/>
    </row>
    <row r="60" spans="7:7" x14ac:dyDescent="0.3">
      <c r="G60" s="100"/>
    </row>
    <row r="61" spans="7:7" x14ac:dyDescent="0.3">
      <c r="G61" s="100"/>
    </row>
    <row r="62" spans="7:7" x14ac:dyDescent="0.3">
      <c r="G62" s="100"/>
    </row>
    <row r="63" spans="7:7" x14ac:dyDescent="0.3">
      <c r="G63" s="100"/>
    </row>
    <row r="64" spans="7:7" x14ac:dyDescent="0.3">
      <c r="G64" s="100"/>
    </row>
    <row r="65" spans="7:7" x14ac:dyDescent="0.3">
      <c r="G65" s="100"/>
    </row>
    <row r="66" spans="7:7" x14ac:dyDescent="0.3">
      <c r="G66" s="100"/>
    </row>
  </sheetData>
  <mergeCells count="21">
    <mergeCell ref="B15:F15"/>
    <mergeCell ref="B1:K1"/>
    <mergeCell ref="B3:K3"/>
    <mergeCell ref="B4:D4"/>
    <mergeCell ref="B5:K5"/>
    <mergeCell ref="B7:F7"/>
    <mergeCell ref="B8:F8"/>
    <mergeCell ref="B9:F9"/>
    <mergeCell ref="B10:F10"/>
    <mergeCell ref="B11:F11"/>
    <mergeCell ref="B12:F12"/>
    <mergeCell ref="B14:F14"/>
    <mergeCell ref="B23:F23"/>
    <mergeCell ref="B24:F24"/>
    <mergeCell ref="B25:F25"/>
    <mergeCell ref="B16:F16"/>
    <mergeCell ref="B18:F18"/>
    <mergeCell ref="B19:F19"/>
    <mergeCell ref="B20:F20"/>
    <mergeCell ref="B21:F21"/>
    <mergeCell ref="B22:F22"/>
  </mergeCells>
  <pageMargins left="0.16" right="0.61" top="0.75" bottom="0.75" header="0.3" footer="0.3"/>
  <pageSetup paperSize="9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140"/>
  <sheetViews>
    <sheetView topLeftCell="B48" workbookViewId="0">
      <selection activeCell="H49" sqref="H49"/>
    </sheetView>
  </sheetViews>
  <sheetFormatPr defaultRowHeight="14.4" x14ac:dyDescent="0.3"/>
  <cols>
    <col min="2" max="2" width="7.44140625" bestFit="1" customWidth="1"/>
    <col min="3" max="3" width="8.44140625" bestFit="1" customWidth="1"/>
    <col min="4" max="4" width="8.5546875" customWidth="1"/>
    <col min="5" max="5" width="8.6640625" customWidth="1"/>
    <col min="6" max="6" width="44.6640625" customWidth="1"/>
    <col min="7" max="7" width="25.33203125" customWidth="1"/>
    <col min="8" max="8" width="18.33203125" customWidth="1"/>
    <col min="9" max="9" width="18.6640625" customWidth="1"/>
    <col min="10" max="10" width="14.88671875" customWidth="1"/>
    <col min="11" max="11" width="15.6640625" customWidth="1"/>
    <col min="13" max="14" width="11.6640625" bestFit="1" customWidth="1"/>
  </cols>
  <sheetData>
    <row r="1" spans="2:15" ht="18" customHeight="1" x14ac:dyDescent="0.3">
      <c r="B1" s="1"/>
      <c r="C1" s="1"/>
      <c r="D1" s="1"/>
      <c r="E1" s="8"/>
      <c r="F1" s="1"/>
      <c r="G1" s="1"/>
      <c r="H1" s="1"/>
      <c r="I1" s="1"/>
      <c r="J1" s="1"/>
    </row>
    <row r="2" spans="2:15" ht="15.75" customHeight="1" x14ac:dyDescent="0.3">
      <c r="B2" s="184" t="s">
        <v>10</v>
      </c>
      <c r="C2" s="184"/>
      <c r="D2" s="184"/>
      <c r="E2" s="184"/>
      <c r="F2" s="184"/>
      <c r="G2" s="184"/>
      <c r="H2" s="184"/>
      <c r="I2" s="184"/>
      <c r="J2" s="184"/>
      <c r="K2" s="184"/>
    </row>
    <row r="3" spans="2:15" ht="17.399999999999999" x14ac:dyDescent="0.3">
      <c r="B3" s="1"/>
      <c r="C3" s="1"/>
      <c r="D3" s="1"/>
      <c r="E3" s="8"/>
      <c r="F3" s="1"/>
      <c r="G3" s="1"/>
      <c r="H3" s="1"/>
      <c r="I3" s="2"/>
      <c r="J3" s="2"/>
    </row>
    <row r="4" spans="2:15" ht="18" customHeight="1" x14ac:dyDescent="0.3">
      <c r="B4" s="184" t="s">
        <v>42</v>
      </c>
      <c r="C4" s="184"/>
      <c r="D4" s="184"/>
      <c r="E4" s="184"/>
      <c r="F4" s="184"/>
      <c r="G4" s="184"/>
      <c r="H4" s="184"/>
      <c r="I4" s="184"/>
      <c r="J4" s="184"/>
      <c r="K4" s="184"/>
    </row>
    <row r="5" spans="2:15" ht="17.399999999999999" x14ac:dyDescent="0.3">
      <c r="B5" s="1"/>
      <c r="C5" s="1"/>
      <c r="D5" s="1"/>
      <c r="E5" s="8"/>
      <c r="F5" s="1"/>
      <c r="G5" s="1"/>
      <c r="H5" s="1"/>
      <c r="I5" s="2"/>
      <c r="J5" s="2"/>
    </row>
    <row r="6" spans="2:15" ht="15.75" customHeight="1" x14ac:dyDescent="0.3">
      <c r="B6" s="184" t="s">
        <v>13</v>
      </c>
      <c r="C6" s="184"/>
      <c r="D6" s="184"/>
      <c r="E6" s="184"/>
      <c r="F6" s="184"/>
      <c r="G6" s="184"/>
      <c r="H6" s="184"/>
      <c r="I6" s="184"/>
      <c r="J6" s="184"/>
      <c r="K6" s="184"/>
    </row>
    <row r="7" spans="2:15" ht="17.399999999999999" x14ac:dyDescent="0.3">
      <c r="B7" s="1"/>
      <c r="C7" s="1"/>
      <c r="D7" s="1"/>
      <c r="E7" s="8"/>
      <c r="F7" s="1"/>
      <c r="G7" s="1"/>
      <c r="H7" s="1"/>
      <c r="I7" s="2"/>
      <c r="J7" s="2"/>
    </row>
    <row r="8" spans="2:15" ht="39.6" x14ac:dyDescent="0.3">
      <c r="B8" s="181" t="s">
        <v>7</v>
      </c>
      <c r="C8" s="182"/>
      <c r="D8" s="182"/>
      <c r="E8" s="182"/>
      <c r="F8" s="183"/>
      <c r="G8" s="16" t="s">
        <v>187</v>
      </c>
      <c r="H8" s="16" t="s">
        <v>188</v>
      </c>
      <c r="I8" s="16" t="s">
        <v>189</v>
      </c>
      <c r="J8" s="16" t="s">
        <v>12</v>
      </c>
      <c r="K8" s="16" t="s">
        <v>28</v>
      </c>
      <c r="M8" s="100"/>
      <c r="N8" s="100"/>
      <c r="O8" s="100"/>
    </row>
    <row r="9" spans="2:15" ht="16.5" customHeight="1" x14ac:dyDescent="0.3">
      <c r="B9" s="181">
        <v>1</v>
      </c>
      <c r="C9" s="182"/>
      <c r="D9" s="182"/>
      <c r="E9" s="182"/>
      <c r="F9" s="183"/>
      <c r="G9" s="16">
        <v>2</v>
      </c>
      <c r="H9" s="16">
        <v>4</v>
      </c>
      <c r="I9" s="16">
        <v>5</v>
      </c>
      <c r="J9" s="16" t="s">
        <v>14</v>
      </c>
      <c r="K9" s="16" t="s">
        <v>15</v>
      </c>
      <c r="M9" s="100"/>
      <c r="N9" s="100"/>
      <c r="O9" s="100"/>
    </row>
    <row r="10" spans="2:15" ht="21" customHeight="1" x14ac:dyDescent="0.3">
      <c r="B10" s="4"/>
      <c r="C10" s="4"/>
      <c r="D10" s="4"/>
      <c r="E10" s="4"/>
      <c r="F10" s="4" t="s">
        <v>16</v>
      </c>
      <c r="G10" s="38">
        <v>861533.56</v>
      </c>
      <c r="H10" s="38">
        <v>2015151.83</v>
      </c>
      <c r="I10" s="38">
        <v>952361.36</v>
      </c>
      <c r="J10" s="76">
        <f>SUM(I10*100/G10)</f>
        <v>110.54257247970699</v>
      </c>
      <c r="K10" s="76">
        <f>SUM(I10*100/H10)</f>
        <v>47.260030029598312</v>
      </c>
      <c r="M10" s="100"/>
      <c r="N10" s="100"/>
      <c r="O10" s="100"/>
    </row>
    <row r="11" spans="2:15" ht="20.25" customHeight="1" x14ac:dyDescent="0.3">
      <c r="B11" s="50">
        <v>6</v>
      </c>
      <c r="C11" s="50"/>
      <c r="D11" s="50"/>
      <c r="E11" s="50"/>
      <c r="F11" s="50" t="s">
        <v>2</v>
      </c>
      <c r="G11" s="51">
        <v>844098.17</v>
      </c>
      <c r="H11" s="51">
        <f>SUM(H12+H23+H26+H32)</f>
        <v>2013851.83</v>
      </c>
      <c r="I11" s="51">
        <f>SUM(I12+I23+I26+I32)</f>
        <v>951900.5</v>
      </c>
      <c r="J11" s="77">
        <f>SUM(I11*100/G11)</f>
        <v>112.77130241853267</v>
      </c>
      <c r="K11" s="77">
        <f>SUM(I11*100/H11)</f>
        <v>47.267653251331801</v>
      </c>
      <c r="M11" s="100"/>
      <c r="N11" s="100"/>
      <c r="O11" s="100"/>
    </row>
    <row r="12" spans="2:15" ht="26.4" x14ac:dyDescent="0.3">
      <c r="B12" s="42"/>
      <c r="C12" s="43">
        <v>63</v>
      </c>
      <c r="D12" s="43"/>
      <c r="E12" s="43"/>
      <c r="F12" s="43" t="s">
        <v>17</v>
      </c>
      <c r="G12" s="78">
        <v>765400.93</v>
      </c>
      <c r="H12" s="44">
        <f>SUM(H15+H20)</f>
        <v>1883613</v>
      </c>
      <c r="I12" s="78">
        <v>872810.53</v>
      </c>
      <c r="J12" s="78">
        <f>SUM(I12*100/G12)</f>
        <v>114.03311595140079</v>
      </c>
      <c r="K12" s="78">
        <f>SUM(I12*100/H12)</f>
        <v>46.337041101330264</v>
      </c>
      <c r="M12" s="100"/>
      <c r="N12" s="100"/>
      <c r="O12" s="100"/>
    </row>
    <row r="13" spans="2:15" x14ac:dyDescent="0.3">
      <c r="B13" s="4"/>
      <c r="C13" s="7"/>
      <c r="D13" s="7">
        <v>631</v>
      </c>
      <c r="E13" s="7"/>
      <c r="F13" s="7" t="s">
        <v>63</v>
      </c>
      <c r="G13" s="79">
        <v>0</v>
      </c>
      <c r="H13" s="36">
        <v>0</v>
      </c>
      <c r="I13" s="79">
        <f>SUM(I14)</f>
        <v>0</v>
      </c>
      <c r="J13" s="79">
        <v>0</v>
      </c>
      <c r="K13" s="79">
        <v>0</v>
      </c>
      <c r="M13" s="100"/>
      <c r="N13" s="100"/>
      <c r="O13" s="100"/>
    </row>
    <row r="14" spans="2:15" x14ac:dyDescent="0.3">
      <c r="B14" s="4"/>
      <c r="C14" s="7"/>
      <c r="D14" s="7"/>
      <c r="E14" s="7">
        <v>6311</v>
      </c>
      <c r="F14" s="7" t="s">
        <v>64</v>
      </c>
      <c r="G14" s="36">
        <v>0</v>
      </c>
      <c r="H14" s="36">
        <v>0</v>
      </c>
      <c r="I14" s="79">
        <v>0</v>
      </c>
      <c r="J14" s="79">
        <v>0</v>
      </c>
      <c r="K14" s="79">
        <v>0</v>
      </c>
      <c r="M14" s="100"/>
      <c r="N14" s="100"/>
      <c r="O14" s="100"/>
    </row>
    <row r="15" spans="2:15" ht="26.4" x14ac:dyDescent="0.3">
      <c r="B15" s="4"/>
      <c r="C15" s="7"/>
      <c r="D15" s="7">
        <v>636</v>
      </c>
      <c r="E15" s="7"/>
      <c r="F15" s="19" t="s">
        <v>44</v>
      </c>
      <c r="G15" s="79">
        <v>1307662.3999999999</v>
      </c>
      <c r="H15" s="36">
        <v>1883613</v>
      </c>
      <c r="I15" s="79">
        <v>872810.53</v>
      </c>
      <c r="J15" s="79">
        <f>SUM(I15*100/G15)</f>
        <v>66.74586116416593</v>
      </c>
      <c r="K15" s="79">
        <v>90</v>
      </c>
      <c r="M15" s="100"/>
      <c r="N15" s="100"/>
      <c r="O15" s="100"/>
    </row>
    <row r="16" spans="2:15" ht="26.4" x14ac:dyDescent="0.3">
      <c r="B16" s="5"/>
      <c r="C16" s="5"/>
      <c r="D16" s="5"/>
      <c r="E16" s="5">
        <v>6361</v>
      </c>
      <c r="F16" s="19" t="s">
        <v>45</v>
      </c>
      <c r="G16" s="36">
        <v>763011.64</v>
      </c>
      <c r="H16" s="36">
        <v>1883613</v>
      </c>
      <c r="I16" s="79">
        <v>872810.53</v>
      </c>
      <c r="J16" s="79">
        <f>SUM(I16*100/G16)</f>
        <v>114.39019855581758</v>
      </c>
      <c r="K16" s="79">
        <v>90</v>
      </c>
      <c r="M16" s="100"/>
      <c r="N16" s="100"/>
      <c r="O16" s="100"/>
    </row>
    <row r="17" spans="2:15" ht="26.4" x14ac:dyDescent="0.3">
      <c r="B17" s="5"/>
      <c r="C17" s="5"/>
      <c r="D17" s="6"/>
      <c r="E17" s="5">
        <v>6362</v>
      </c>
      <c r="F17" s="19" t="s">
        <v>46</v>
      </c>
      <c r="G17" s="36">
        <v>0</v>
      </c>
      <c r="H17" s="36">
        <v>0</v>
      </c>
      <c r="I17" s="79">
        <v>0</v>
      </c>
      <c r="J17" s="79">
        <v>0</v>
      </c>
      <c r="K17" s="79">
        <v>0</v>
      </c>
      <c r="M17" s="100"/>
      <c r="N17" s="100"/>
      <c r="O17" s="100"/>
    </row>
    <row r="18" spans="2:15" x14ac:dyDescent="0.3">
      <c r="B18" s="5"/>
      <c r="C18" s="5"/>
      <c r="D18" s="7">
        <v>638</v>
      </c>
      <c r="E18" s="7"/>
      <c r="F18" s="19" t="s">
        <v>47</v>
      </c>
      <c r="G18" s="79">
        <v>0</v>
      </c>
      <c r="H18" s="36">
        <v>0</v>
      </c>
      <c r="I18" s="79">
        <v>0</v>
      </c>
      <c r="J18" s="79">
        <v>0</v>
      </c>
      <c r="K18" s="79">
        <v>0</v>
      </c>
      <c r="M18" s="100"/>
      <c r="N18" s="100"/>
      <c r="O18" s="100"/>
    </row>
    <row r="19" spans="2:15" x14ac:dyDescent="0.3">
      <c r="B19" s="5"/>
      <c r="C19" s="5"/>
      <c r="D19" s="5"/>
      <c r="E19" s="5">
        <v>6381</v>
      </c>
      <c r="F19" s="19" t="s">
        <v>48</v>
      </c>
      <c r="G19" s="36">
        <v>0</v>
      </c>
      <c r="H19" s="36">
        <v>0</v>
      </c>
      <c r="I19" s="79">
        <v>0</v>
      </c>
      <c r="J19" s="79">
        <v>0</v>
      </c>
      <c r="K19" s="79">
        <v>0</v>
      </c>
      <c r="M19" s="100"/>
      <c r="N19" s="100"/>
      <c r="O19" s="100"/>
    </row>
    <row r="20" spans="2:15" ht="26.4" x14ac:dyDescent="0.3">
      <c r="B20" s="5"/>
      <c r="C20" s="5"/>
      <c r="D20" s="7">
        <v>639</v>
      </c>
      <c r="E20" s="7"/>
      <c r="F20" s="19" t="s">
        <v>49</v>
      </c>
      <c r="G20" s="79">
        <v>2389.29</v>
      </c>
      <c r="H20" s="36">
        <v>0</v>
      </c>
      <c r="I20" s="79">
        <v>0</v>
      </c>
      <c r="J20" s="79">
        <f>SUM(I20*100/G20)</f>
        <v>0</v>
      </c>
      <c r="K20" s="79">
        <v>4</v>
      </c>
      <c r="M20" s="100"/>
      <c r="N20" s="100"/>
      <c r="O20" s="100"/>
    </row>
    <row r="21" spans="2:15" ht="26.4" x14ac:dyDescent="0.3">
      <c r="B21" s="5"/>
      <c r="C21" s="5"/>
      <c r="D21" s="5"/>
      <c r="E21" s="5">
        <v>6391</v>
      </c>
      <c r="F21" s="19" t="s">
        <v>50</v>
      </c>
      <c r="G21" s="36">
        <v>358.4</v>
      </c>
      <c r="H21" s="36">
        <v>0</v>
      </c>
      <c r="I21" s="79">
        <v>0</v>
      </c>
      <c r="J21" s="79">
        <v>4</v>
      </c>
      <c r="K21" s="79">
        <v>4</v>
      </c>
      <c r="M21" s="100"/>
      <c r="N21" s="100"/>
      <c r="O21" s="100"/>
    </row>
    <row r="22" spans="2:15" ht="26.4" x14ac:dyDescent="0.3">
      <c r="B22" s="5"/>
      <c r="C22" s="5"/>
      <c r="D22" s="5"/>
      <c r="E22" s="5">
        <v>6393</v>
      </c>
      <c r="F22" s="19" t="s">
        <v>51</v>
      </c>
      <c r="G22" s="36">
        <v>2030.89</v>
      </c>
      <c r="H22" s="36">
        <v>0</v>
      </c>
      <c r="I22" s="79">
        <v>0</v>
      </c>
      <c r="J22" s="79">
        <f>SUM(I22*100/G22)</f>
        <v>0</v>
      </c>
      <c r="K22" s="79">
        <v>4</v>
      </c>
      <c r="M22" s="100"/>
      <c r="N22" s="100"/>
      <c r="O22" s="100"/>
    </row>
    <row r="23" spans="2:15" ht="26.4" x14ac:dyDescent="0.3">
      <c r="B23" s="45"/>
      <c r="C23" s="45">
        <v>65</v>
      </c>
      <c r="D23" s="46"/>
      <c r="E23" s="46"/>
      <c r="F23" s="47" t="s">
        <v>52</v>
      </c>
      <c r="G23" s="78">
        <v>230</v>
      </c>
      <c r="H23" s="44">
        <v>1500</v>
      </c>
      <c r="I23" s="78">
        <v>0</v>
      </c>
      <c r="J23" s="78">
        <v>58</v>
      </c>
      <c r="K23" s="78">
        <v>55</v>
      </c>
    </row>
    <row r="24" spans="2:15" x14ac:dyDescent="0.3">
      <c r="B24" s="5"/>
      <c r="C24" s="11"/>
      <c r="D24" s="5">
        <v>652</v>
      </c>
      <c r="E24" s="5"/>
      <c r="F24" s="40" t="s">
        <v>53</v>
      </c>
      <c r="G24" s="79">
        <v>230</v>
      </c>
      <c r="H24" s="36">
        <v>1500</v>
      </c>
      <c r="I24" s="79">
        <v>0</v>
      </c>
      <c r="J24" s="79">
        <v>58</v>
      </c>
      <c r="K24" s="79">
        <v>55</v>
      </c>
    </row>
    <row r="25" spans="2:15" x14ac:dyDescent="0.3">
      <c r="B25" s="5"/>
      <c r="C25" s="11"/>
      <c r="D25" s="5"/>
      <c r="E25" s="5">
        <v>6526</v>
      </c>
      <c r="F25" s="7" t="s">
        <v>54</v>
      </c>
      <c r="G25" s="36">
        <v>230</v>
      </c>
      <c r="H25" s="36">
        <v>1500</v>
      </c>
      <c r="I25" s="79">
        <v>0</v>
      </c>
      <c r="J25" s="79">
        <v>58</v>
      </c>
      <c r="K25" s="79">
        <v>55</v>
      </c>
    </row>
    <row r="26" spans="2:15" ht="26.4" x14ac:dyDescent="0.3">
      <c r="B26" s="45"/>
      <c r="C26" s="45">
        <v>66</v>
      </c>
      <c r="D26" s="45"/>
      <c r="E26" s="45"/>
      <c r="F26" s="43" t="s">
        <v>18</v>
      </c>
      <c r="G26" s="78">
        <v>4175.43</v>
      </c>
      <c r="H26" s="44">
        <v>6900</v>
      </c>
      <c r="I26" s="78">
        <f>SUM(I27+I30)</f>
        <v>7610.16</v>
      </c>
      <c r="J26" s="78">
        <f>SUM(I26*100/G26)</f>
        <v>182.26050969600735</v>
      </c>
      <c r="K26" s="78">
        <f t="shared" ref="K26:K38" si="0">SUM(I27*100/H26)</f>
        <v>83.480579710144923</v>
      </c>
    </row>
    <row r="27" spans="2:15" ht="26.4" x14ac:dyDescent="0.3">
      <c r="B27" s="5"/>
      <c r="C27" s="11"/>
      <c r="D27" s="5">
        <v>661</v>
      </c>
      <c r="E27" s="5"/>
      <c r="F27" s="7" t="s">
        <v>19</v>
      </c>
      <c r="G27" s="79">
        <v>2647.28</v>
      </c>
      <c r="H27" s="36">
        <v>6500</v>
      </c>
      <c r="I27" s="79">
        <v>5760.16</v>
      </c>
      <c r="J27" s="79">
        <f>SUM(I27*100/G27)</f>
        <v>217.58786376960501</v>
      </c>
      <c r="K27" s="79">
        <v>168</v>
      </c>
    </row>
    <row r="28" spans="2:15" x14ac:dyDescent="0.3">
      <c r="B28" s="5"/>
      <c r="C28" s="11"/>
      <c r="D28" s="5"/>
      <c r="E28" s="5">
        <v>6614</v>
      </c>
      <c r="F28" s="7" t="s">
        <v>20</v>
      </c>
      <c r="G28" s="36">
        <v>0</v>
      </c>
      <c r="H28" s="36">
        <v>0</v>
      </c>
      <c r="I28" s="79">
        <v>0</v>
      </c>
      <c r="J28" s="79">
        <v>0</v>
      </c>
      <c r="K28" s="79">
        <v>0</v>
      </c>
    </row>
    <row r="29" spans="2:15" x14ac:dyDescent="0.3">
      <c r="B29" s="5"/>
      <c r="C29" s="5"/>
      <c r="D29" s="5"/>
      <c r="E29" s="5">
        <v>6615</v>
      </c>
      <c r="F29" s="7" t="s">
        <v>55</v>
      </c>
      <c r="G29" s="36">
        <v>2647.28</v>
      </c>
      <c r="H29" s="36">
        <v>6500</v>
      </c>
      <c r="I29" s="79">
        <v>5760.16</v>
      </c>
      <c r="J29" s="79">
        <f t="shared" ref="J29:J34" si="1">SUM(I29*100/G29)</f>
        <v>217.58786376960501</v>
      </c>
      <c r="K29" s="79">
        <v>168</v>
      </c>
    </row>
    <row r="30" spans="2:15" x14ac:dyDescent="0.3">
      <c r="B30" s="5"/>
      <c r="C30" s="5"/>
      <c r="D30" s="5">
        <v>663</v>
      </c>
      <c r="E30" s="5"/>
      <c r="F30" s="41" t="s">
        <v>56</v>
      </c>
      <c r="G30" s="36">
        <v>1528.15</v>
      </c>
      <c r="H30" s="36">
        <v>400</v>
      </c>
      <c r="I30" s="36">
        <f>SUM(I31)</f>
        <v>1850</v>
      </c>
      <c r="J30" s="79">
        <f t="shared" si="1"/>
        <v>121.06141412819422</v>
      </c>
      <c r="K30" s="79">
        <v>68</v>
      </c>
    </row>
    <row r="31" spans="2:15" x14ac:dyDescent="0.3">
      <c r="B31" s="5"/>
      <c r="C31" s="5"/>
      <c r="D31" s="5"/>
      <c r="E31" s="5">
        <v>6631</v>
      </c>
      <c r="F31" s="7" t="s">
        <v>65</v>
      </c>
      <c r="G31" s="36">
        <v>1528.15</v>
      </c>
      <c r="H31" s="36">
        <v>400</v>
      </c>
      <c r="I31" s="79">
        <v>1850</v>
      </c>
      <c r="J31" s="79">
        <f t="shared" si="1"/>
        <v>121.06141412819422</v>
      </c>
      <c r="K31" s="79">
        <v>68</v>
      </c>
    </row>
    <row r="32" spans="2:15" ht="22.8" x14ac:dyDescent="0.3">
      <c r="B32" s="45"/>
      <c r="C32" s="45">
        <v>67</v>
      </c>
      <c r="D32" s="45"/>
      <c r="E32" s="45"/>
      <c r="F32" s="48" t="s">
        <v>57</v>
      </c>
      <c r="G32" s="78">
        <v>74291.81</v>
      </c>
      <c r="H32" s="44">
        <f>SUM(H33)</f>
        <v>121838.83</v>
      </c>
      <c r="I32" s="78">
        <v>71479.81</v>
      </c>
      <c r="J32" s="78">
        <f t="shared" si="1"/>
        <v>96.214925979054755</v>
      </c>
      <c r="K32" s="78">
        <f t="shared" si="0"/>
        <v>58.667511826894597</v>
      </c>
    </row>
    <row r="33" spans="2:11" ht="22.8" x14ac:dyDescent="0.3">
      <c r="B33" s="5"/>
      <c r="C33" s="5"/>
      <c r="D33" s="5">
        <v>671</v>
      </c>
      <c r="E33" s="5"/>
      <c r="F33" s="41" t="s">
        <v>58</v>
      </c>
      <c r="G33" s="155">
        <v>74291.81</v>
      </c>
      <c r="H33" s="36">
        <v>121838.83</v>
      </c>
      <c r="I33" s="79">
        <f>SUM(I34:I35)</f>
        <v>71479.81</v>
      </c>
      <c r="J33" s="79">
        <f t="shared" si="1"/>
        <v>96.214925979054755</v>
      </c>
      <c r="K33" s="79">
        <v>109</v>
      </c>
    </row>
    <row r="34" spans="2:11" ht="22.8" x14ac:dyDescent="0.3">
      <c r="B34" s="5"/>
      <c r="C34" s="5"/>
      <c r="D34" s="5"/>
      <c r="E34" s="5">
        <v>6711</v>
      </c>
      <c r="F34" s="41" t="s">
        <v>59</v>
      </c>
      <c r="G34" s="36">
        <v>74291.81</v>
      </c>
      <c r="H34" s="36">
        <v>121838.83</v>
      </c>
      <c r="I34" s="79">
        <v>71479.81</v>
      </c>
      <c r="J34" s="79">
        <f t="shared" si="1"/>
        <v>96.214925979054755</v>
      </c>
      <c r="K34" s="79">
        <v>109</v>
      </c>
    </row>
    <row r="35" spans="2:11" ht="22.8" x14ac:dyDescent="0.3">
      <c r="B35" s="5"/>
      <c r="C35" s="5"/>
      <c r="D35" s="5"/>
      <c r="E35" s="5">
        <v>6712</v>
      </c>
      <c r="F35" s="41" t="s">
        <v>60</v>
      </c>
      <c r="G35" s="36">
        <v>0</v>
      </c>
      <c r="H35" s="36">
        <v>0</v>
      </c>
      <c r="I35" s="79">
        <v>0</v>
      </c>
      <c r="J35" s="79">
        <v>0</v>
      </c>
      <c r="K35" s="79">
        <v>0</v>
      </c>
    </row>
    <row r="36" spans="2:11" x14ac:dyDescent="0.3">
      <c r="B36" s="5"/>
      <c r="C36" s="5"/>
      <c r="D36" s="6"/>
      <c r="E36" s="6">
        <v>6714</v>
      </c>
      <c r="F36" s="57" t="s">
        <v>133</v>
      </c>
      <c r="G36" s="36">
        <v>0</v>
      </c>
      <c r="H36" s="36">
        <v>0</v>
      </c>
      <c r="I36" s="79">
        <v>0</v>
      </c>
      <c r="J36" s="79">
        <v>0</v>
      </c>
      <c r="K36" s="79">
        <v>0</v>
      </c>
    </row>
    <row r="37" spans="2:11" s="14" customFormat="1" x14ac:dyDescent="0.3">
      <c r="B37" s="52">
        <v>7</v>
      </c>
      <c r="C37" s="52"/>
      <c r="D37" s="53"/>
      <c r="E37" s="53"/>
      <c r="F37" s="50" t="s">
        <v>3</v>
      </c>
      <c r="G37" s="51">
        <v>145.44</v>
      </c>
      <c r="H37" s="51">
        <v>1300</v>
      </c>
      <c r="I37" s="51">
        <f t="shared" ref="I37" si="2">SUM(I38)</f>
        <v>460.86</v>
      </c>
      <c r="J37" s="77">
        <f>SUM(I37*100/G37)</f>
        <v>316.87293729372936</v>
      </c>
      <c r="K37" s="77">
        <f t="shared" si="0"/>
        <v>35.450769230769232</v>
      </c>
    </row>
    <row r="38" spans="2:11" x14ac:dyDescent="0.3">
      <c r="B38" s="45"/>
      <c r="C38" s="45">
        <v>72</v>
      </c>
      <c r="D38" s="46"/>
      <c r="E38" s="46"/>
      <c r="F38" s="49" t="s">
        <v>21</v>
      </c>
      <c r="G38" s="154">
        <v>145.44</v>
      </c>
      <c r="H38" s="44">
        <v>1300</v>
      </c>
      <c r="I38" s="78">
        <f>SUM(I39+I41)</f>
        <v>460.86</v>
      </c>
      <c r="J38" s="78">
        <f>SUM(I38*100/G38)</f>
        <v>316.87293729372936</v>
      </c>
      <c r="K38" s="78">
        <f t="shared" si="0"/>
        <v>35.450769230769232</v>
      </c>
    </row>
    <row r="39" spans="2:11" x14ac:dyDescent="0.3">
      <c r="B39" s="5"/>
      <c r="C39" s="5"/>
      <c r="D39" s="5">
        <v>721</v>
      </c>
      <c r="E39" s="5"/>
      <c r="F39" s="13" t="s">
        <v>22</v>
      </c>
      <c r="G39" s="153">
        <v>145.44</v>
      </c>
      <c r="H39" s="36">
        <v>1300</v>
      </c>
      <c r="I39" s="79">
        <v>460.86</v>
      </c>
      <c r="J39" s="79">
        <f>SUM(I39*100/G39)</f>
        <v>316.87293729372936</v>
      </c>
      <c r="K39" s="79">
        <v>25.1</v>
      </c>
    </row>
    <row r="40" spans="2:11" x14ac:dyDescent="0.3">
      <c r="B40" s="5"/>
      <c r="C40" s="5"/>
      <c r="D40" s="5"/>
      <c r="E40" s="5">
        <v>7211</v>
      </c>
      <c r="F40" s="13" t="s">
        <v>23</v>
      </c>
      <c r="G40" s="153">
        <v>145.44</v>
      </c>
      <c r="H40" s="36">
        <v>1300</v>
      </c>
      <c r="I40" s="79">
        <v>460.86</v>
      </c>
      <c r="J40" s="79">
        <f>SUM(I40*100/G40)</f>
        <v>316.87293729372936</v>
      </c>
      <c r="K40" s="79">
        <v>25.1</v>
      </c>
    </row>
    <row r="41" spans="2:11" x14ac:dyDescent="0.3">
      <c r="B41" s="5"/>
      <c r="C41" s="5"/>
      <c r="D41" s="5">
        <v>722</v>
      </c>
      <c r="E41" s="5"/>
      <c r="F41" s="13" t="s">
        <v>61</v>
      </c>
      <c r="G41" s="79">
        <v>0</v>
      </c>
      <c r="H41" s="36">
        <v>0</v>
      </c>
      <c r="I41" s="79">
        <v>0</v>
      </c>
      <c r="J41" s="79">
        <v>0</v>
      </c>
      <c r="K41" s="79">
        <v>0</v>
      </c>
    </row>
    <row r="42" spans="2:11" x14ac:dyDescent="0.3">
      <c r="B42" s="5"/>
      <c r="C42" s="5"/>
      <c r="D42" s="5"/>
      <c r="E42" s="5">
        <v>7227</v>
      </c>
      <c r="F42" s="13" t="s">
        <v>62</v>
      </c>
      <c r="G42" s="79">
        <v>0</v>
      </c>
      <c r="H42" s="36">
        <v>0</v>
      </c>
      <c r="I42" s="79">
        <v>0</v>
      </c>
      <c r="J42" s="79">
        <v>0</v>
      </c>
      <c r="K42" s="79">
        <v>0</v>
      </c>
    </row>
    <row r="43" spans="2:11" x14ac:dyDescent="0.3">
      <c r="B43" s="52">
        <v>9</v>
      </c>
      <c r="C43" s="52"/>
      <c r="D43" s="53"/>
      <c r="E43" s="53"/>
      <c r="F43" s="50" t="s">
        <v>129</v>
      </c>
      <c r="G43" s="51">
        <v>17289.95</v>
      </c>
      <c r="H43" s="51">
        <v>13104.22</v>
      </c>
      <c r="I43" s="51">
        <v>142959.78</v>
      </c>
      <c r="J43" s="77">
        <v>0</v>
      </c>
      <c r="K43" s="77">
        <f t="shared" ref="K43:K44" si="3">SUM(I44*100/H43)</f>
        <v>1090.9445964735025</v>
      </c>
    </row>
    <row r="44" spans="2:11" x14ac:dyDescent="0.3">
      <c r="B44" s="45"/>
      <c r="C44" s="45">
        <v>92</v>
      </c>
      <c r="D44" s="46"/>
      <c r="E44" s="46"/>
      <c r="F44" s="49" t="s">
        <v>130</v>
      </c>
      <c r="G44" s="154">
        <v>17289.95</v>
      </c>
      <c r="H44" s="44">
        <v>13104.22</v>
      </c>
      <c r="I44" s="78">
        <v>142959.78</v>
      </c>
      <c r="J44" s="78">
        <v>18</v>
      </c>
      <c r="K44" s="78">
        <f t="shared" si="3"/>
        <v>1090.9445964735025</v>
      </c>
    </row>
    <row r="45" spans="2:11" x14ac:dyDescent="0.3">
      <c r="B45" s="5"/>
      <c r="C45" s="5"/>
      <c r="D45" s="5">
        <v>922</v>
      </c>
      <c r="E45" s="5"/>
      <c r="F45" s="13" t="s">
        <v>131</v>
      </c>
      <c r="G45" s="153">
        <v>17289.95</v>
      </c>
      <c r="H45" s="36">
        <v>13104.22</v>
      </c>
      <c r="I45" s="79">
        <v>142959.78</v>
      </c>
      <c r="J45" s="79">
        <v>18</v>
      </c>
      <c r="K45" s="79">
        <v>16.37</v>
      </c>
    </row>
    <row r="46" spans="2:11" x14ac:dyDescent="0.3">
      <c r="B46" s="5"/>
      <c r="C46" s="5"/>
      <c r="D46" s="5"/>
      <c r="E46" s="5">
        <v>9221</v>
      </c>
      <c r="F46" s="13" t="s">
        <v>132</v>
      </c>
      <c r="G46" s="153">
        <v>17289.95</v>
      </c>
      <c r="H46" s="36">
        <v>13104.22</v>
      </c>
      <c r="I46" s="79">
        <v>0</v>
      </c>
      <c r="J46" s="79">
        <v>18</v>
      </c>
      <c r="K46" s="79">
        <v>16.37</v>
      </c>
    </row>
    <row r="47" spans="2:11" ht="15.75" customHeight="1" x14ac:dyDescent="0.3">
      <c r="B47" s="5"/>
      <c r="C47" s="5"/>
      <c r="D47" s="5"/>
      <c r="E47" s="5">
        <v>9222</v>
      </c>
      <c r="F47" s="13" t="s">
        <v>192</v>
      </c>
      <c r="G47" s="153">
        <v>17289.95</v>
      </c>
      <c r="H47" s="36">
        <v>13104.22</v>
      </c>
      <c r="I47" s="79">
        <v>142959.78</v>
      </c>
      <c r="J47" s="79">
        <v>18</v>
      </c>
      <c r="K47" s="79">
        <v>16.37</v>
      </c>
    </row>
    <row r="48" spans="2:11" ht="15.75" customHeight="1" x14ac:dyDescent="0.3">
      <c r="B48" s="8"/>
      <c r="C48" s="8"/>
      <c r="D48" s="8"/>
      <c r="E48" s="8"/>
      <c r="F48" s="8"/>
      <c r="G48" s="80"/>
      <c r="H48" s="80"/>
      <c r="I48" s="2"/>
      <c r="J48" s="2"/>
      <c r="K48" s="2"/>
    </row>
    <row r="49" spans="1:13" ht="39.6" x14ac:dyDescent="0.3">
      <c r="B49" s="181" t="s">
        <v>7</v>
      </c>
      <c r="C49" s="182"/>
      <c r="D49" s="182"/>
      <c r="E49" s="182"/>
      <c r="F49" s="183"/>
      <c r="G49" s="16" t="s">
        <v>187</v>
      </c>
      <c r="H49" s="16" t="s">
        <v>188</v>
      </c>
      <c r="I49" s="16" t="s">
        <v>190</v>
      </c>
      <c r="J49" s="16" t="s">
        <v>12</v>
      </c>
      <c r="K49" s="16" t="s">
        <v>28</v>
      </c>
    </row>
    <row r="50" spans="1:13" ht="12.75" customHeight="1" x14ac:dyDescent="0.3">
      <c r="B50" s="181">
        <v>1</v>
      </c>
      <c r="C50" s="182"/>
      <c r="D50" s="182"/>
      <c r="E50" s="182"/>
      <c r="F50" s="183"/>
      <c r="G50" s="16">
        <v>2</v>
      </c>
      <c r="H50" s="16">
        <v>4</v>
      </c>
      <c r="I50" s="16">
        <v>5</v>
      </c>
      <c r="J50" s="16" t="s">
        <v>14</v>
      </c>
      <c r="K50" s="16" t="s">
        <v>15</v>
      </c>
    </row>
    <row r="51" spans="1:13" ht="32.25" customHeight="1" x14ac:dyDescent="0.3">
      <c r="B51" s="4"/>
      <c r="C51" s="4"/>
      <c r="D51" s="4"/>
      <c r="E51" s="4"/>
      <c r="F51" s="4" t="s">
        <v>8</v>
      </c>
      <c r="G51" s="38">
        <v>847334.99</v>
      </c>
      <c r="H51" s="38">
        <v>2028256.05</v>
      </c>
      <c r="I51" s="153">
        <v>1095321.1399999999</v>
      </c>
      <c r="J51" s="76">
        <f>SUM(I51*100/G51)</f>
        <v>129.26660092249935</v>
      </c>
      <c r="K51" s="76">
        <f>SUM(I51*100/H51)</f>
        <v>54.003099855168671</v>
      </c>
      <c r="M51" s="100"/>
    </row>
    <row r="52" spans="1:13" ht="23.25" customHeight="1" x14ac:dyDescent="0.3">
      <c r="B52" s="50">
        <v>3</v>
      </c>
      <c r="C52" s="50"/>
      <c r="D52" s="50"/>
      <c r="E52" s="50"/>
      <c r="F52" s="50" t="s">
        <v>4</v>
      </c>
      <c r="G52" s="51">
        <v>841980.86</v>
      </c>
      <c r="H52" s="51">
        <v>2026556.05</v>
      </c>
      <c r="I52" s="51">
        <v>1094730.8799999999</v>
      </c>
      <c r="J52" s="77">
        <f>SUM(I52*100/G52)</f>
        <v>130.01849947040361</v>
      </c>
      <c r="K52" s="77">
        <f t="shared" ref="K52" si="4">SUM(I53*100/H52)</f>
        <v>49.672714949088132</v>
      </c>
    </row>
    <row r="53" spans="1:13" x14ac:dyDescent="0.3">
      <c r="B53" s="42"/>
      <c r="C53" s="43">
        <v>31</v>
      </c>
      <c r="D53" s="43"/>
      <c r="E53" s="43"/>
      <c r="F53" s="43" t="s">
        <v>5</v>
      </c>
      <c r="G53" s="150">
        <v>760536.14</v>
      </c>
      <c r="H53" s="150">
        <v>1881363</v>
      </c>
      <c r="I53" s="150">
        <v>1006645.41</v>
      </c>
      <c r="J53" s="94">
        <f>SUM(I53*100/G53)</f>
        <v>132.35997042822976</v>
      </c>
      <c r="K53" s="94">
        <f>SUM(I53*100/H53)</f>
        <v>53.506176638958031</v>
      </c>
    </row>
    <row r="54" spans="1:13" x14ac:dyDescent="0.3">
      <c r="B54" s="5"/>
      <c r="C54" s="5"/>
      <c r="D54" s="5">
        <v>311</v>
      </c>
      <c r="E54" s="5"/>
      <c r="F54" s="54" t="s">
        <v>24</v>
      </c>
      <c r="G54" s="38">
        <v>630681.68999999994</v>
      </c>
      <c r="H54" s="38">
        <f>SUM(H55+H56+H57)</f>
        <v>1512536.71</v>
      </c>
      <c r="I54" s="38">
        <v>837813.53</v>
      </c>
      <c r="J54" s="81">
        <f>SUM(I54*100/G54)</f>
        <v>132.84253265700485</v>
      </c>
      <c r="K54" s="79">
        <v>83</v>
      </c>
    </row>
    <row r="55" spans="1:13" x14ac:dyDescent="0.3">
      <c r="B55" s="5"/>
      <c r="C55" s="5"/>
      <c r="D55" s="5"/>
      <c r="E55" s="5">
        <v>3111</v>
      </c>
      <c r="F55" s="54" t="s">
        <v>25</v>
      </c>
      <c r="G55" s="36">
        <v>591863.47</v>
      </c>
      <c r="H55" s="36">
        <v>1512536.71</v>
      </c>
      <c r="I55" s="79">
        <v>810855.52</v>
      </c>
      <c r="J55" s="81">
        <f>SUM(I55*100/G55)</f>
        <v>137.00043356282828</v>
      </c>
      <c r="K55" s="79">
        <v>83</v>
      </c>
    </row>
    <row r="56" spans="1:13" x14ac:dyDescent="0.3">
      <c r="B56" s="5"/>
      <c r="C56" s="5"/>
      <c r="D56" s="5"/>
      <c r="E56" s="5">
        <v>3113</v>
      </c>
      <c r="F56" s="74" t="s">
        <v>118</v>
      </c>
      <c r="G56" s="36">
        <v>38718.22</v>
      </c>
      <c r="H56" s="36">
        <v>0</v>
      </c>
      <c r="I56" s="79">
        <v>26958.01</v>
      </c>
      <c r="J56" s="81">
        <v>0</v>
      </c>
      <c r="K56" s="79">
        <v>0</v>
      </c>
    </row>
    <row r="57" spans="1:13" x14ac:dyDescent="0.3">
      <c r="B57" s="5"/>
      <c r="C57" s="5"/>
      <c r="D57" s="5"/>
      <c r="E57" s="5">
        <v>3114</v>
      </c>
      <c r="F57" s="74" t="s">
        <v>119</v>
      </c>
      <c r="G57" s="36">
        <v>0</v>
      </c>
      <c r="H57" s="36">
        <v>0</v>
      </c>
      <c r="I57" s="79">
        <v>0</v>
      </c>
      <c r="J57" s="81">
        <v>0</v>
      </c>
      <c r="K57" s="79">
        <v>0</v>
      </c>
    </row>
    <row r="58" spans="1:13" x14ac:dyDescent="0.3">
      <c r="B58" s="54"/>
      <c r="C58" s="54"/>
      <c r="D58" s="54">
        <v>312</v>
      </c>
      <c r="E58" s="54"/>
      <c r="F58" s="41" t="s">
        <v>66</v>
      </c>
      <c r="G58" s="82">
        <v>27965.24</v>
      </c>
      <c r="H58" s="82">
        <v>51100</v>
      </c>
      <c r="I58" s="82">
        <v>32870.050000000003</v>
      </c>
      <c r="J58" s="81">
        <f>SUM(I58*100/G58)</f>
        <v>117.53895192746425</v>
      </c>
      <c r="K58" s="79">
        <v>104</v>
      </c>
    </row>
    <row r="59" spans="1:13" x14ac:dyDescent="0.3">
      <c r="A59" s="58"/>
      <c r="B59" s="54"/>
      <c r="C59" s="54"/>
      <c r="D59" s="54"/>
      <c r="E59" s="54">
        <v>3121</v>
      </c>
      <c r="F59" s="41" t="s">
        <v>66</v>
      </c>
      <c r="G59" s="81">
        <v>27965.24</v>
      </c>
      <c r="H59" s="81">
        <v>51100</v>
      </c>
      <c r="I59" s="81">
        <v>32870.050000000003</v>
      </c>
      <c r="J59" s="81">
        <f>SUM(I59*100/G59)</f>
        <v>117.53895192746425</v>
      </c>
      <c r="K59" s="79">
        <v>104</v>
      </c>
    </row>
    <row r="60" spans="1:13" x14ac:dyDescent="0.3">
      <c r="A60" s="58"/>
      <c r="B60" s="54"/>
      <c r="C60" s="54"/>
      <c r="D60" s="54">
        <v>313</v>
      </c>
      <c r="E60" s="54"/>
      <c r="F60" s="41" t="s">
        <v>67</v>
      </c>
      <c r="G60" s="82">
        <v>101989.21</v>
      </c>
      <c r="H60" s="82">
        <v>302000</v>
      </c>
      <c r="I60" s="82">
        <v>135961.82999999999</v>
      </c>
      <c r="J60" s="81">
        <f>SUM(I60*100/G60)</f>
        <v>133.31001387303616</v>
      </c>
      <c r="K60" s="79">
        <v>71</v>
      </c>
    </row>
    <row r="61" spans="1:13" x14ac:dyDescent="0.3">
      <c r="A61" s="58"/>
      <c r="B61" s="54"/>
      <c r="C61" s="54"/>
      <c r="D61" s="54"/>
      <c r="E61" s="54">
        <v>3132</v>
      </c>
      <c r="F61" s="41" t="s">
        <v>128</v>
      </c>
      <c r="G61" s="81">
        <v>101989.21</v>
      </c>
      <c r="H61" s="81">
        <v>316000</v>
      </c>
      <c r="I61" s="81">
        <v>135961.82999999999</v>
      </c>
      <c r="J61" s="81">
        <f>SUM(I61*100/G61)</f>
        <v>133.31001387303616</v>
      </c>
      <c r="K61" s="79">
        <v>71</v>
      </c>
    </row>
    <row r="62" spans="1:13" x14ac:dyDescent="0.3">
      <c r="A62" s="58"/>
      <c r="B62" s="54"/>
      <c r="C62" s="54"/>
      <c r="D62" s="54"/>
      <c r="E62" s="54">
        <v>3133</v>
      </c>
      <c r="F62" s="75" t="s">
        <v>120</v>
      </c>
      <c r="G62" s="81">
        <v>0</v>
      </c>
      <c r="H62" s="81">
        <v>0</v>
      </c>
      <c r="I62" s="81">
        <v>0</v>
      </c>
      <c r="J62" s="81">
        <v>0</v>
      </c>
      <c r="K62" s="79">
        <v>0</v>
      </c>
    </row>
    <row r="63" spans="1:13" x14ac:dyDescent="0.3">
      <c r="A63" s="58"/>
      <c r="B63" s="95"/>
      <c r="C63" s="95">
        <v>32</v>
      </c>
      <c r="D63" s="95"/>
      <c r="E63" s="95"/>
      <c r="F63" s="95" t="s">
        <v>11</v>
      </c>
      <c r="G63" s="151">
        <v>81416.539999999994</v>
      </c>
      <c r="H63" s="151">
        <f>SUM(H64+H69+H76+H88+H96)</f>
        <v>142556.34000000003</v>
      </c>
      <c r="I63" s="151">
        <v>88069.07</v>
      </c>
      <c r="J63" s="94">
        <f>SUM(I63*100/G63)</f>
        <v>108.17098098248833</v>
      </c>
      <c r="K63" s="94">
        <f>SUM(I63*100/H63)</f>
        <v>61.778430899670951</v>
      </c>
    </row>
    <row r="64" spans="1:13" x14ac:dyDescent="0.3">
      <c r="A64" s="58"/>
      <c r="B64" s="54"/>
      <c r="C64" s="54"/>
      <c r="D64" s="5">
        <v>321</v>
      </c>
      <c r="E64" s="5"/>
      <c r="F64" s="5" t="s">
        <v>26</v>
      </c>
      <c r="G64" s="83">
        <v>26330.560000000001</v>
      </c>
      <c r="H64" s="83">
        <f>SUM(H65+H66+H67+H68)</f>
        <v>40447.72</v>
      </c>
      <c r="I64" s="83">
        <v>26038.25</v>
      </c>
      <c r="J64" s="81">
        <f>SUM(I64*100/G64)</f>
        <v>98.889845107737926</v>
      </c>
      <c r="K64" s="79">
        <v>98</v>
      </c>
    </row>
    <row r="65" spans="1:11" x14ac:dyDescent="0.3">
      <c r="A65" s="58"/>
      <c r="B65" s="54"/>
      <c r="C65" s="55"/>
      <c r="D65" s="5"/>
      <c r="E65" s="89">
        <v>3211</v>
      </c>
      <c r="F65" s="13" t="s">
        <v>27</v>
      </c>
      <c r="G65" s="79">
        <v>5249.28</v>
      </c>
      <c r="H65" s="83">
        <v>8947.7199999999993</v>
      </c>
      <c r="I65" s="84">
        <v>4506.24</v>
      </c>
      <c r="J65" s="81">
        <f>SUM(I65*100/G65)</f>
        <v>85.844915874177033</v>
      </c>
      <c r="K65" s="79">
        <v>83</v>
      </c>
    </row>
    <row r="66" spans="1:11" x14ac:dyDescent="0.3">
      <c r="A66" s="58"/>
      <c r="B66" s="54"/>
      <c r="C66" s="55"/>
      <c r="D66" s="5"/>
      <c r="E66" s="90">
        <v>3212</v>
      </c>
      <c r="F66" s="40" t="s">
        <v>68</v>
      </c>
      <c r="G66" s="79">
        <v>20680.18</v>
      </c>
      <c r="H66" s="81">
        <v>31000</v>
      </c>
      <c r="I66" s="81">
        <v>21170.01</v>
      </c>
      <c r="J66" s="81">
        <f>SUM(I66*100/G66)</f>
        <v>102.36859640486688</v>
      </c>
      <c r="K66" s="79">
        <v>100</v>
      </c>
    </row>
    <row r="67" spans="1:11" x14ac:dyDescent="0.3">
      <c r="A67" s="58"/>
      <c r="B67" s="54"/>
      <c r="C67" s="55"/>
      <c r="D67" s="5"/>
      <c r="E67" s="90">
        <v>3213</v>
      </c>
      <c r="F67" s="40" t="s">
        <v>69</v>
      </c>
      <c r="G67" s="79">
        <v>290</v>
      </c>
      <c r="H67" s="81">
        <v>300</v>
      </c>
      <c r="I67" s="81">
        <v>278</v>
      </c>
      <c r="J67" s="81">
        <f>SUM(I67*100/G67)</f>
        <v>95.862068965517238</v>
      </c>
      <c r="K67" s="79">
        <v>519</v>
      </c>
    </row>
    <row r="68" spans="1:11" x14ac:dyDescent="0.3">
      <c r="A68" s="58"/>
      <c r="B68" s="54"/>
      <c r="C68" s="55"/>
      <c r="D68" s="5"/>
      <c r="E68" s="90">
        <v>3214</v>
      </c>
      <c r="F68" s="40" t="s">
        <v>149</v>
      </c>
      <c r="G68" s="79">
        <v>111.1</v>
      </c>
      <c r="H68" s="81">
        <v>200</v>
      </c>
      <c r="I68" s="81">
        <v>84</v>
      </c>
      <c r="J68" s="81">
        <v>100.77</v>
      </c>
      <c r="K68" s="79">
        <v>63.71</v>
      </c>
    </row>
    <row r="69" spans="1:11" x14ac:dyDescent="0.3">
      <c r="A69" s="58"/>
      <c r="B69" s="54"/>
      <c r="C69" s="55"/>
      <c r="D69" s="5">
        <v>322</v>
      </c>
      <c r="E69" s="91"/>
      <c r="F69" s="40" t="s">
        <v>70</v>
      </c>
      <c r="G69" s="82">
        <v>34760.769999999997</v>
      </c>
      <c r="H69" s="82">
        <f>SUM(H70+H71+H72+H73+H74+H75)</f>
        <v>55738.66</v>
      </c>
      <c r="I69" s="82">
        <v>38356.89</v>
      </c>
      <c r="J69" s="81">
        <f t="shared" ref="J69:J80" si="5">SUM(I69*100/G69)</f>
        <v>110.34534045131913</v>
      </c>
      <c r="K69" s="79">
        <v>95</v>
      </c>
    </row>
    <row r="70" spans="1:11" x14ac:dyDescent="0.3">
      <c r="A70" s="58"/>
      <c r="B70" s="54"/>
      <c r="C70" s="55"/>
      <c r="D70" s="5"/>
      <c r="E70" s="90">
        <v>3221</v>
      </c>
      <c r="F70" s="40" t="s">
        <v>71</v>
      </c>
      <c r="G70" s="152" t="s">
        <v>191</v>
      </c>
      <c r="H70" s="81">
        <v>6500</v>
      </c>
      <c r="I70" s="79">
        <v>8562.4699999999993</v>
      </c>
      <c r="J70" s="81" t="e">
        <f t="shared" si="5"/>
        <v>#VALUE!</v>
      </c>
      <c r="K70" s="79">
        <v>101</v>
      </c>
    </row>
    <row r="71" spans="1:11" x14ac:dyDescent="0.3">
      <c r="A71" s="58"/>
      <c r="B71" s="54"/>
      <c r="C71" s="55"/>
      <c r="D71" s="5"/>
      <c r="E71" s="90">
        <v>3222</v>
      </c>
      <c r="F71" s="40" t="s">
        <v>72</v>
      </c>
      <c r="G71" s="79">
        <v>6707.55</v>
      </c>
      <c r="H71" s="81">
        <v>7500</v>
      </c>
      <c r="I71" s="79">
        <v>3399.13</v>
      </c>
      <c r="J71" s="81">
        <f t="shared" si="5"/>
        <v>50.676178336352315</v>
      </c>
      <c r="K71" s="79">
        <v>72</v>
      </c>
    </row>
    <row r="72" spans="1:11" x14ac:dyDescent="0.3">
      <c r="A72" s="58"/>
      <c r="B72" s="54"/>
      <c r="C72" s="55"/>
      <c r="D72" s="5"/>
      <c r="E72" s="90">
        <v>3223</v>
      </c>
      <c r="F72" s="40" t="s">
        <v>73</v>
      </c>
      <c r="G72" s="79">
        <v>22232.28</v>
      </c>
      <c r="H72" s="81">
        <v>38638.660000000003</v>
      </c>
      <c r="I72" s="79">
        <v>24512.19</v>
      </c>
      <c r="J72" s="81">
        <f t="shared" si="5"/>
        <v>110.25495360799702</v>
      </c>
      <c r="K72" s="79">
        <v>104</v>
      </c>
    </row>
    <row r="73" spans="1:11" x14ac:dyDescent="0.3">
      <c r="A73" s="58"/>
      <c r="B73" s="54"/>
      <c r="C73" s="55"/>
      <c r="D73" s="5"/>
      <c r="E73" s="90">
        <v>3224</v>
      </c>
      <c r="F73" s="93" t="s">
        <v>121</v>
      </c>
      <c r="G73" s="79">
        <v>639.34</v>
      </c>
      <c r="H73" s="81">
        <v>2000</v>
      </c>
      <c r="I73" s="79">
        <v>1231.75</v>
      </c>
      <c r="J73" s="81">
        <f t="shared" si="5"/>
        <v>192.65961773078487</v>
      </c>
      <c r="K73" s="79">
        <v>38.21</v>
      </c>
    </row>
    <row r="74" spans="1:11" x14ac:dyDescent="0.3">
      <c r="A74" s="58"/>
      <c r="B74" s="54"/>
      <c r="C74" s="55"/>
      <c r="D74" s="5"/>
      <c r="E74" s="90">
        <v>3225</v>
      </c>
      <c r="F74" s="40" t="s">
        <v>74</v>
      </c>
      <c r="G74" s="79">
        <v>0</v>
      </c>
      <c r="H74" s="81">
        <v>500</v>
      </c>
      <c r="I74" s="79">
        <v>385.23</v>
      </c>
      <c r="J74" s="81" t="e">
        <f t="shared" si="5"/>
        <v>#DIV/0!</v>
      </c>
      <c r="K74" s="79">
        <v>111</v>
      </c>
    </row>
    <row r="75" spans="1:11" x14ac:dyDescent="0.3">
      <c r="A75" s="58"/>
      <c r="B75" s="54"/>
      <c r="C75" s="55"/>
      <c r="D75" s="5"/>
      <c r="E75" s="90">
        <v>3227</v>
      </c>
      <c r="F75" s="40" t="s">
        <v>122</v>
      </c>
      <c r="G75" s="79">
        <v>143.94</v>
      </c>
      <c r="H75" s="81">
        <v>600</v>
      </c>
      <c r="I75" s="79">
        <v>266.12</v>
      </c>
      <c r="J75" s="81">
        <f t="shared" si="5"/>
        <v>184.88258996804225</v>
      </c>
      <c r="K75" s="79">
        <v>79</v>
      </c>
    </row>
    <row r="76" spans="1:11" x14ac:dyDescent="0.3">
      <c r="A76" s="58"/>
      <c r="B76" s="54"/>
      <c r="C76" s="55"/>
      <c r="D76" s="5">
        <v>323</v>
      </c>
      <c r="E76" s="91"/>
      <c r="F76" s="40" t="s">
        <v>75</v>
      </c>
      <c r="G76" s="76">
        <v>16245.97</v>
      </c>
      <c r="H76" s="82">
        <f>SUM(H77+H78+H79+H80+H81+H82+H83+H84+H85)</f>
        <v>29983</v>
      </c>
      <c r="I76" s="76">
        <v>14786.92</v>
      </c>
      <c r="J76" s="81">
        <f t="shared" si="5"/>
        <v>91.019003482094334</v>
      </c>
      <c r="K76" s="79">
        <v>135</v>
      </c>
    </row>
    <row r="77" spans="1:11" x14ac:dyDescent="0.3">
      <c r="A77" s="58"/>
      <c r="B77" s="54"/>
      <c r="C77" s="55"/>
      <c r="D77" s="5"/>
      <c r="E77" s="90">
        <v>3231</v>
      </c>
      <c r="F77" s="40" t="s">
        <v>76</v>
      </c>
      <c r="G77" s="79">
        <v>1276.71</v>
      </c>
      <c r="H77" s="81">
        <v>3200</v>
      </c>
      <c r="I77" s="79">
        <v>1109.98</v>
      </c>
      <c r="J77" s="81">
        <f t="shared" si="5"/>
        <v>86.94065214496635</v>
      </c>
      <c r="K77" s="79">
        <v>103</v>
      </c>
    </row>
    <row r="78" spans="1:11" x14ac:dyDescent="0.3">
      <c r="A78" s="58"/>
      <c r="B78" s="54"/>
      <c r="C78" s="55"/>
      <c r="D78" s="5"/>
      <c r="E78" s="90">
        <v>3232</v>
      </c>
      <c r="F78" s="40" t="s">
        <v>123</v>
      </c>
      <c r="G78" s="79">
        <v>1609.58</v>
      </c>
      <c r="H78" s="81">
        <v>2500</v>
      </c>
      <c r="I78" s="79">
        <v>5396.2</v>
      </c>
      <c r="J78" s="81">
        <f t="shared" si="5"/>
        <v>335.25515973110998</v>
      </c>
      <c r="K78" s="79">
        <v>153</v>
      </c>
    </row>
    <row r="79" spans="1:11" x14ac:dyDescent="0.3">
      <c r="A79" s="58"/>
      <c r="B79" s="54"/>
      <c r="C79" s="55"/>
      <c r="D79" s="5"/>
      <c r="E79" s="90">
        <v>3233</v>
      </c>
      <c r="F79" s="40" t="s">
        <v>77</v>
      </c>
      <c r="G79" s="79">
        <v>63.72</v>
      </c>
      <c r="H79" s="81">
        <v>133</v>
      </c>
      <c r="I79" s="79">
        <v>63.88</v>
      </c>
      <c r="J79" s="81">
        <f t="shared" si="5"/>
        <v>100.25109855618331</v>
      </c>
      <c r="K79" s="79">
        <v>100</v>
      </c>
    </row>
    <row r="80" spans="1:11" x14ac:dyDescent="0.3">
      <c r="A80" s="58"/>
      <c r="B80" s="54"/>
      <c r="C80" s="55"/>
      <c r="D80" s="5"/>
      <c r="E80" s="90">
        <v>3234</v>
      </c>
      <c r="F80" s="40" t="s">
        <v>78</v>
      </c>
      <c r="G80" s="79">
        <v>5277.87</v>
      </c>
      <c r="H80" s="81">
        <v>7800</v>
      </c>
      <c r="I80" s="79">
        <v>2805.87</v>
      </c>
      <c r="J80" s="81">
        <f t="shared" si="5"/>
        <v>53.162923679438869</v>
      </c>
      <c r="K80" s="79">
        <v>172</v>
      </c>
    </row>
    <row r="81" spans="1:11" x14ac:dyDescent="0.3">
      <c r="A81" s="58"/>
      <c r="B81" s="54"/>
      <c r="C81" s="55"/>
      <c r="D81" s="5"/>
      <c r="E81" s="90">
        <v>3235</v>
      </c>
      <c r="F81" s="40" t="s">
        <v>124</v>
      </c>
      <c r="G81" s="79">
        <v>0</v>
      </c>
      <c r="H81" s="81">
        <v>250</v>
      </c>
      <c r="I81" s="79">
        <v>0</v>
      </c>
      <c r="J81" s="81">
        <v>0</v>
      </c>
      <c r="K81" s="79">
        <v>15</v>
      </c>
    </row>
    <row r="82" spans="1:11" x14ac:dyDescent="0.3">
      <c r="A82" s="58"/>
      <c r="B82" s="54"/>
      <c r="C82" s="55"/>
      <c r="D82" s="5"/>
      <c r="E82" s="90">
        <v>3236</v>
      </c>
      <c r="F82" s="40" t="s">
        <v>79</v>
      </c>
      <c r="G82" s="79">
        <v>0</v>
      </c>
      <c r="H82" s="81">
        <v>3600</v>
      </c>
      <c r="I82" s="79">
        <v>180</v>
      </c>
      <c r="J82" s="81">
        <v>0</v>
      </c>
      <c r="K82" s="79">
        <v>74</v>
      </c>
    </row>
    <row r="83" spans="1:11" x14ac:dyDescent="0.3">
      <c r="A83" s="58"/>
      <c r="B83" s="54"/>
      <c r="C83" s="55"/>
      <c r="D83" s="5"/>
      <c r="E83" s="90">
        <v>3237</v>
      </c>
      <c r="F83" s="40" t="s">
        <v>80</v>
      </c>
      <c r="G83" s="79">
        <v>602.29999999999995</v>
      </c>
      <c r="H83" s="81">
        <v>1500</v>
      </c>
      <c r="I83" s="79">
        <v>3890.2</v>
      </c>
      <c r="J83" s="81">
        <f>SUM(I83*100/G83)</f>
        <v>645.89075211688532</v>
      </c>
      <c r="K83" s="79">
        <v>143</v>
      </c>
    </row>
    <row r="84" spans="1:11" x14ac:dyDescent="0.3">
      <c r="A84" s="58"/>
      <c r="B84" s="54"/>
      <c r="C84" s="55"/>
      <c r="D84" s="5"/>
      <c r="E84" s="90">
        <v>3238</v>
      </c>
      <c r="F84" s="40" t="s">
        <v>81</v>
      </c>
      <c r="G84" s="79">
        <v>1760.79</v>
      </c>
      <c r="H84" s="81">
        <v>3000</v>
      </c>
      <c r="I84" s="79">
        <v>1340.79</v>
      </c>
      <c r="J84" s="81">
        <f>SUM(I84*100/G84)</f>
        <v>76.147070349104666</v>
      </c>
      <c r="K84" s="79">
        <v>137</v>
      </c>
    </row>
    <row r="85" spans="1:11" x14ac:dyDescent="0.3">
      <c r="A85" s="58"/>
      <c r="B85" s="54"/>
      <c r="C85" s="55"/>
      <c r="D85" s="5"/>
      <c r="E85" s="90">
        <v>3239</v>
      </c>
      <c r="F85" s="40" t="s">
        <v>82</v>
      </c>
      <c r="G85" s="79">
        <v>5655</v>
      </c>
      <c r="H85" s="81">
        <v>8000</v>
      </c>
      <c r="I85" s="79">
        <v>0</v>
      </c>
      <c r="J85" s="81">
        <f>SUM(I85*100/G85)</f>
        <v>0</v>
      </c>
      <c r="K85" s="79">
        <v>111</v>
      </c>
    </row>
    <row r="86" spans="1:11" x14ac:dyDescent="0.3">
      <c r="A86" s="58"/>
      <c r="B86" s="54"/>
      <c r="C86" s="55"/>
      <c r="D86" s="5">
        <v>324</v>
      </c>
      <c r="E86" s="91"/>
      <c r="F86" s="40" t="s">
        <v>83</v>
      </c>
      <c r="G86" s="81">
        <v>0</v>
      </c>
      <c r="H86" s="82">
        <v>0</v>
      </c>
      <c r="I86" s="82">
        <f>SUM(I87)</f>
        <v>0</v>
      </c>
      <c r="J86" s="81">
        <v>0</v>
      </c>
      <c r="K86" s="79">
        <v>0</v>
      </c>
    </row>
    <row r="87" spans="1:11" x14ac:dyDescent="0.3">
      <c r="A87" s="58"/>
      <c r="B87" s="54"/>
      <c r="C87" s="55"/>
      <c r="D87" s="5"/>
      <c r="E87" s="90">
        <v>3241</v>
      </c>
      <c r="F87" s="40" t="s">
        <v>83</v>
      </c>
      <c r="G87" s="81">
        <v>0</v>
      </c>
      <c r="H87" s="81">
        <v>0</v>
      </c>
      <c r="I87" s="81">
        <v>0</v>
      </c>
      <c r="J87" s="81">
        <v>0</v>
      </c>
      <c r="K87" s="79">
        <v>0</v>
      </c>
    </row>
    <row r="88" spans="1:11" x14ac:dyDescent="0.3">
      <c r="A88" s="58"/>
      <c r="B88" s="54"/>
      <c r="C88" s="55"/>
      <c r="D88" s="5">
        <v>329</v>
      </c>
      <c r="E88" s="91"/>
      <c r="F88" s="40" t="s">
        <v>84</v>
      </c>
      <c r="G88" s="82">
        <v>4079.24</v>
      </c>
      <c r="H88" s="82">
        <f>SUM(H89+H90+H91+H92+H93+H94+H95)</f>
        <v>15307.32</v>
      </c>
      <c r="I88" s="82">
        <v>8887.01</v>
      </c>
      <c r="J88" s="81">
        <f>SUM(I88*100/G88)</f>
        <v>217.85945421205912</v>
      </c>
      <c r="K88" s="79">
        <v>15</v>
      </c>
    </row>
    <row r="89" spans="1:11" ht="26.4" x14ac:dyDescent="0.3">
      <c r="A89" s="58"/>
      <c r="B89" s="54"/>
      <c r="C89" s="55"/>
      <c r="D89" s="5"/>
      <c r="E89" s="92">
        <v>3291</v>
      </c>
      <c r="F89" s="88" t="s">
        <v>125</v>
      </c>
      <c r="G89" s="79">
        <v>0</v>
      </c>
      <c r="H89" s="81">
        <v>0</v>
      </c>
      <c r="I89" s="79">
        <v>0</v>
      </c>
      <c r="J89" s="81">
        <v>0</v>
      </c>
      <c r="K89" s="79">
        <v>0</v>
      </c>
    </row>
    <row r="90" spans="1:11" x14ac:dyDescent="0.3">
      <c r="A90" s="58"/>
      <c r="B90" s="54"/>
      <c r="C90" s="55"/>
      <c r="D90" s="5"/>
      <c r="E90" s="92">
        <v>3292</v>
      </c>
      <c r="F90" s="88" t="s">
        <v>126</v>
      </c>
      <c r="G90" s="79">
        <v>0</v>
      </c>
      <c r="H90" s="81">
        <v>300</v>
      </c>
      <c r="I90" s="79">
        <v>153.02000000000001</v>
      </c>
      <c r="J90" s="81">
        <v>0</v>
      </c>
      <c r="K90" s="79">
        <v>100</v>
      </c>
    </row>
    <row r="91" spans="1:11" x14ac:dyDescent="0.3">
      <c r="A91" s="58"/>
      <c r="B91" s="54"/>
      <c r="C91" s="55"/>
      <c r="D91" s="5"/>
      <c r="E91" s="90">
        <v>3293</v>
      </c>
      <c r="F91" s="40" t="s">
        <v>85</v>
      </c>
      <c r="G91" s="79">
        <v>1646.23</v>
      </c>
      <c r="H91" s="81">
        <v>1200</v>
      </c>
      <c r="I91" s="79">
        <v>4076.72</v>
      </c>
      <c r="J91" s="81">
        <v>0</v>
      </c>
      <c r="K91" s="79">
        <v>264</v>
      </c>
    </row>
    <row r="92" spans="1:11" x14ac:dyDescent="0.3">
      <c r="A92" s="58"/>
      <c r="B92" s="54"/>
      <c r="C92" s="55"/>
      <c r="D92" s="5"/>
      <c r="E92" s="90">
        <v>3294</v>
      </c>
      <c r="F92" s="40" t="s">
        <v>127</v>
      </c>
      <c r="G92" s="79">
        <v>0</v>
      </c>
      <c r="H92" s="81">
        <v>26.54</v>
      </c>
      <c r="I92" s="79">
        <v>0</v>
      </c>
      <c r="J92" s="81">
        <v>0</v>
      </c>
      <c r="K92" s="79">
        <v>0</v>
      </c>
    </row>
    <row r="93" spans="1:11" x14ac:dyDescent="0.3">
      <c r="A93" s="58"/>
      <c r="B93" s="54"/>
      <c r="C93" s="55"/>
      <c r="D93" s="5"/>
      <c r="E93" s="90">
        <v>3295</v>
      </c>
      <c r="F93" s="40" t="s">
        <v>86</v>
      </c>
      <c r="G93" s="79">
        <v>2158.5100000000002</v>
      </c>
      <c r="H93" s="81">
        <v>13.27</v>
      </c>
      <c r="I93" s="79">
        <v>3557.85</v>
      </c>
      <c r="J93" s="81">
        <f>SUM(I93*100/G93)</f>
        <v>164.82897924957493</v>
      </c>
      <c r="K93" s="79">
        <v>4</v>
      </c>
    </row>
    <row r="94" spans="1:11" x14ac:dyDescent="0.3">
      <c r="A94" s="58"/>
      <c r="B94" s="54"/>
      <c r="C94" s="55"/>
      <c r="D94" s="5"/>
      <c r="E94" s="90">
        <v>3296</v>
      </c>
      <c r="F94" s="40" t="s">
        <v>87</v>
      </c>
      <c r="G94" s="79">
        <v>0</v>
      </c>
      <c r="H94" s="81">
        <v>50</v>
      </c>
      <c r="I94" s="79">
        <v>0</v>
      </c>
      <c r="J94" s="81">
        <v>0</v>
      </c>
      <c r="K94" s="79">
        <v>0</v>
      </c>
    </row>
    <row r="95" spans="1:11" x14ac:dyDescent="0.3">
      <c r="A95" s="58"/>
      <c r="B95" s="54"/>
      <c r="C95" s="55"/>
      <c r="D95" s="5"/>
      <c r="E95" s="90">
        <v>3299</v>
      </c>
      <c r="F95" s="40" t="s">
        <v>84</v>
      </c>
      <c r="G95" s="79">
        <v>36</v>
      </c>
      <c r="H95" s="81">
        <v>13717.51</v>
      </c>
      <c r="I95" s="79">
        <v>1099.42</v>
      </c>
      <c r="J95" s="81">
        <f>SUM(I95*100/G95)</f>
        <v>3053.9444444444443</v>
      </c>
      <c r="K95" s="79">
        <v>2</v>
      </c>
    </row>
    <row r="96" spans="1:11" x14ac:dyDescent="0.3">
      <c r="A96" s="58"/>
      <c r="B96" s="95"/>
      <c r="C96" s="96">
        <v>34</v>
      </c>
      <c r="D96" s="95"/>
      <c r="E96" s="97"/>
      <c r="F96" s="98" t="s">
        <v>88</v>
      </c>
      <c r="G96" s="94">
        <v>28.18</v>
      </c>
      <c r="H96" s="94">
        <v>1079.6400000000001</v>
      </c>
      <c r="I96" s="94">
        <v>16.399999999999999</v>
      </c>
      <c r="J96" s="94">
        <f>SUM(I96*100/G96)</f>
        <v>58.19730305180979</v>
      </c>
      <c r="K96" s="94">
        <f>SUM(I96*100/H96)</f>
        <v>1.5190248601385643</v>
      </c>
    </row>
    <row r="97" spans="1:11" x14ac:dyDescent="0.3">
      <c r="A97" s="58"/>
      <c r="B97" s="68"/>
      <c r="C97" s="69"/>
      <c r="D97" s="68">
        <v>342</v>
      </c>
      <c r="E97" s="70"/>
      <c r="F97" s="71" t="s">
        <v>117</v>
      </c>
      <c r="G97" s="85">
        <v>0</v>
      </c>
      <c r="H97" s="113">
        <v>0</v>
      </c>
      <c r="I97" s="85">
        <v>0</v>
      </c>
      <c r="J97" s="81">
        <v>0</v>
      </c>
      <c r="K97" s="85">
        <v>0</v>
      </c>
    </row>
    <row r="98" spans="1:11" ht="22.8" x14ac:dyDescent="0.3">
      <c r="A98" s="58"/>
      <c r="B98" s="68"/>
      <c r="C98" s="69"/>
      <c r="D98" s="68"/>
      <c r="E98" s="72">
        <v>3423</v>
      </c>
      <c r="F98" s="73" t="s">
        <v>116</v>
      </c>
      <c r="G98" s="85">
        <v>0</v>
      </c>
      <c r="H98" s="85">
        <v>0</v>
      </c>
      <c r="I98" s="85">
        <v>0</v>
      </c>
      <c r="J98" s="81">
        <v>0</v>
      </c>
      <c r="K98" s="85">
        <v>0</v>
      </c>
    </row>
    <row r="99" spans="1:11" x14ac:dyDescent="0.3">
      <c r="A99" s="58"/>
      <c r="B99" s="54"/>
      <c r="C99" s="55"/>
      <c r="D99" s="54">
        <v>343</v>
      </c>
      <c r="E99" s="60"/>
      <c r="F99" s="41" t="s">
        <v>89</v>
      </c>
      <c r="G99" s="81">
        <v>28.18</v>
      </c>
      <c r="H99" s="82">
        <f>SUM(H100+H101+H102)</f>
        <v>1079.6400000000001</v>
      </c>
      <c r="I99" s="81">
        <v>16.399999999999999</v>
      </c>
      <c r="J99" s="81">
        <f>SUM(I99*100/G99)</f>
        <v>58.19730305180979</v>
      </c>
      <c r="K99" s="85">
        <v>15</v>
      </c>
    </row>
    <row r="100" spans="1:11" x14ac:dyDescent="0.3">
      <c r="A100" s="58"/>
      <c r="B100" s="54"/>
      <c r="C100" s="55"/>
      <c r="D100" s="54"/>
      <c r="E100" s="59">
        <v>3431</v>
      </c>
      <c r="F100" s="41" t="s">
        <v>90</v>
      </c>
      <c r="G100" s="81">
        <v>11.62</v>
      </c>
      <c r="H100" s="81">
        <v>39.82</v>
      </c>
      <c r="I100" s="81">
        <v>6.64</v>
      </c>
      <c r="J100" s="81">
        <f>SUM(I100*100/G100)</f>
        <v>57.142857142857146</v>
      </c>
      <c r="K100" s="85">
        <v>49</v>
      </c>
    </row>
    <row r="101" spans="1:11" x14ac:dyDescent="0.3">
      <c r="A101" s="58"/>
      <c r="B101" s="54"/>
      <c r="C101" s="55"/>
      <c r="D101" s="54"/>
      <c r="E101" s="59">
        <v>3433</v>
      </c>
      <c r="F101" s="41" t="s">
        <v>91</v>
      </c>
      <c r="G101" s="81">
        <v>16.559999999999999</v>
      </c>
      <c r="H101" s="81">
        <v>39.82</v>
      </c>
      <c r="I101" s="81">
        <v>9.76</v>
      </c>
      <c r="J101" s="81">
        <f>SUM(I101*100/G101)</f>
        <v>58.937198067632856</v>
      </c>
      <c r="K101" s="85">
        <v>2</v>
      </c>
    </row>
    <row r="102" spans="1:11" x14ac:dyDescent="0.3">
      <c r="A102" s="58"/>
      <c r="B102" s="54"/>
      <c r="C102" s="55"/>
      <c r="D102" s="54"/>
      <c r="E102" s="66">
        <v>3434</v>
      </c>
      <c r="F102" s="41" t="s">
        <v>184</v>
      </c>
      <c r="G102" s="81">
        <v>0</v>
      </c>
      <c r="H102" s="81">
        <v>1000</v>
      </c>
      <c r="I102" s="81">
        <v>0</v>
      </c>
      <c r="J102" s="81">
        <v>0</v>
      </c>
      <c r="K102" s="85">
        <v>0</v>
      </c>
    </row>
    <row r="103" spans="1:11" x14ac:dyDescent="0.3">
      <c r="A103" s="58"/>
      <c r="B103" s="95"/>
      <c r="C103" s="96">
        <v>35</v>
      </c>
      <c r="D103" s="95"/>
      <c r="E103" s="97"/>
      <c r="F103" s="98" t="s">
        <v>106</v>
      </c>
      <c r="G103" s="94">
        <f>SUM(G104)</f>
        <v>0</v>
      </c>
      <c r="H103" s="94">
        <v>0</v>
      </c>
      <c r="I103" s="94">
        <f>SUM(I104)</f>
        <v>0</v>
      </c>
      <c r="J103" s="94">
        <v>0</v>
      </c>
      <c r="K103" s="94">
        <v>0</v>
      </c>
    </row>
    <row r="104" spans="1:11" ht="22.8" x14ac:dyDescent="0.3">
      <c r="A104" s="58"/>
      <c r="B104" s="54"/>
      <c r="C104" s="55"/>
      <c r="D104" s="54">
        <v>353</v>
      </c>
      <c r="E104" s="60"/>
      <c r="F104" s="41" t="s">
        <v>107</v>
      </c>
      <c r="G104" s="81">
        <v>0</v>
      </c>
      <c r="H104" s="82">
        <v>0</v>
      </c>
      <c r="I104" s="81">
        <v>0</v>
      </c>
      <c r="J104" s="81">
        <v>0</v>
      </c>
      <c r="K104" s="81">
        <v>0</v>
      </c>
    </row>
    <row r="105" spans="1:11" ht="22.8" x14ac:dyDescent="0.3">
      <c r="A105" s="58"/>
      <c r="B105" s="54"/>
      <c r="C105" s="55"/>
      <c r="D105" s="54"/>
      <c r="E105" s="59">
        <v>3531</v>
      </c>
      <c r="F105" s="41" t="s">
        <v>107</v>
      </c>
      <c r="G105" s="81">
        <v>0</v>
      </c>
      <c r="H105" s="81">
        <v>0</v>
      </c>
      <c r="I105" s="81">
        <v>0</v>
      </c>
      <c r="J105" s="81">
        <v>0</v>
      </c>
      <c r="K105" s="81">
        <v>0</v>
      </c>
    </row>
    <row r="106" spans="1:11" x14ac:dyDescent="0.3">
      <c r="A106" s="58"/>
      <c r="B106" s="95"/>
      <c r="C106" s="96">
        <v>36</v>
      </c>
      <c r="D106" s="95"/>
      <c r="E106" s="97"/>
      <c r="F106" s="98" t="s">
        <v>92</v>
      </c>
      <c r="G106" s="94">
        <v>0</v>
      </c>
      <c r="H106" s="94">
        <v>0</v>
      </c>
      <c r="I106" s="94">
        <f>SUM(I107+I109+I111)</f>
        <v>0</v>
      </c>
      <c r="J106" s="94">
        <v>0</v>
      </c>
      <c r="K106" s="94">
        <v>0</v>
      </c>
    </row>
    <row r="107" spans="1:11" x14ac:dyDescent="0.3">
      <c r="A107" s="58"/>
      <c r="B107" s="54"/>
      <c r="C107" s="55"/>
      <c r="D107" s="54">
        <v>366</v>
      </c>
      <c r="E107" s="60"/>
      <c r="F107" s="41" t="s">
        <v>108</v>
      </c>
      <c r="G107" s="81">
        <v>0</v>
      </c>
      <c r="H107" s="82">
        <v>0</v>
      </c>
      <c r="I107" s="82">
        <v>0</v>
      </c>
      <c r="J107" s="81">
        <v>0</v>
      </c>
      <c r="K107" s="81">
        <v>0</v>
      </c>
    </row>
    <row r="108" spans="1:11" x14ac:dyDescent="0.3">
      <c r="A108" s="58"/>
      <c r="B108" s="54"/>
      <c r="C108" s="55"/>
      <c r="D108" s="54"/>
      <c r="E108" s="61">
        <v>3661</v>
      </c>
      <c r="F108" s="41" t="s">
        <v>108</v>
      </c>
      <c r="G108" s="81">
        <v>0</v>
      </c>
      <c r="H108" s="81">
        <v>0</v>
      </c>
      <c r="I108" s="81">
        <v>0</v>
      </c>
      <c r="J108" s="81">
        <v>0</v>
      </c>
      <c r="K108" s="81">
        <v>0</v>
      </c>
    </row>
    <row r="109" spans="1:11" x14ac:dyDescent="0.3">
      <c r="A109" s="58"/>
      <c r="B109" s="54"/>
      <c r="C109" s="55"/>
      <c r="D109" s="54">
        <v>368</v>
      </c>
      <c r="E109" s="61"/>
      <c r="F109" s="41" t="s">
        <v>47</v>
      </c>
      <c r="G109" s="81">
        <v>0</v>
      </c>
      <c r="H109" s="82">
        <v>0</v>
      </c>
      <c r="I109" s="82">
        <f>SUM(I110)</f>
        <v>0</v>
      </c>
      <c r="J109" s="81">
        <v>0</v>
      </c>
      <c r="K109" s="81">
        <v>0</v>
      </c>
    </row>
    <row r="110" spans="1:11" x14ac:dyDescent="0.3">
      <c r="A110" s="58"/>
      <c r="B110" s="54"/>
      <c r="C110" s="55"/>
      <c r="D110" s="54"/>
      <c r="E110" s="61">
        <v>3681</v>
      </c>
      <c r="F110" s="41" t="s">
        <v>109</v>
      </c>
      <c r="G110" s="81">
        <v>0</v>
      </c>
      <c r="H110" s="81">
        <v>0</v>
      </c>
      <c r="I110" s="81">
        <v>0</v>
      </c>
      <c r="J110" s="81">
        <v>0</v>
      </c>
      <c r="K110" s="81">
        <v>0</v>
      </c>
    </row>
    <row r="111" spans="1:11" x14ac:dyDescent="0.3">
      <c r="A111" s="58"/>
      <c r="B111" s="54"/>
      <c r="C111" s="55"/>
      <c r="D111" s="54">
        <v>369</v>
      </c>
      <c r="E111" s="60"/>
      <c r="F111" s="41" t="s">
        <v>49</v>
      </c>
      <c r="G111" s="81">
        <v>0</v>
      </c>
      <c r="H111" s="82">
        <v>0</v>
      </c>
      <c r="I111" s="82">
        <v>0</v>
      </c>
      <c r="J111" s="81">
        <v>0</v>
      </c>
      <c r="K111" s="81">
        <v>0</v>
      </c>
    </row>
    <row r="112" spans="1:11" ht="22.8" x14ac:dyDescent="0.3">
      <c r="A112" s="58"/>
      <c r="B112" s="54"/>
      <c r="C112" s="55"/>
      <c r="D112" s="54"/>
      <c r="E112" s="59">
        <v>3691</v>
      </c>
      <c r="F112" s="41" t="s">
        <v>93</v>
      </c>
      <c r="G112" s="81">
        <v>0</v>
      </c>
      <c r="H112" s="81">
        <v>0</v>
      </c>
      <c r="I112" s="81">
        <v>0</v>
      </c>
      <c r="J112" s="81">
        <v>0</v>
      </c>
      <c r="K112" s="81">
        <v>0</v>
      </c>
    </row>
    <row r="113" spans="1:11" ht="22.8" x14ac:dyDescent="0.3">
      <c r="A113" s="58"/>
      <c r="B113" s="54"/>
      <c r="C113" s="55"/>
      <c r="D113" s="54"/>
      <c r="E113" s="66">
        <v>3693</v>
      </c>
      <c r="F113" s="67" t="s">
        <v>115</v>
      </c>
      <c r="G113" s="81">
        <v>0</v>
      </c>
      <c r="H113" s="81">
        <v>0</v>
      </c>
      <c r="I113" s="81">
        <v>0</v>
      </c>
      <c r="J113" s="81">
        <v>0</v>
      </c>
      <c r="K113" s="81">
        <v>0</v>
      </c>
    </row>
    <row r="114" spans="1:11" x14ac:dyDescent="0.3">
      <c r="A114" s="58"/>
      <c r="B114" s="54"/>
      <c r="C114" s="55">
        <v>37</v>
      </c>
      <c r="D114" s="54"/>
      <c r="E114" s="66"/>
      <c r="F114" s="105" t="s">
        <v>134</v>
      </c>
      <c r="G114" s="108">
        <v>0</v>
      </c>
      <c r="H114" s="108">
        <v>0</v>
      </c>
      <c r="I114" s="108">
        <v>0</v>
      </c>
      <c r="J114" s="106">
        <v>0</v>
      </c>
      <c r="K114" s="106">
        <v>0</v>
      </c>
    </row>
    <row r="115" spans="1:11" x14ac:dyDescent="0.3">
      <c r="A115" s="58"/>
      <c r="B115" s="54"/>
      <c r="C115" s="55"/>
      <c r="D115" s="54">
        <v>372</v>
      </c>
      <c r="E115" s="66"/>
      <c r="F115" s="107" t="s">
        <v>135</v>
      </c>
      <c r="G115" s="85">
        <v>0</v>
      </c>
      <c r="H115" s="85">
        <v>0</v>
      </c>
      <c r="I115" s="113">
        <v>0</v>
      </c>
      <c r="J115" s="85">
        <v>0</v>
      </c>
      <c r="K115" s="85">
        <v>0</v>
      </c>
    </row>
    <row r="116" spans="1:11" x14ac:dyDescent="0.3">
      <c r="A116" s="58"/>
      <c r="B116" s="54"/>
      <c r="C116" s="55"/>
      <c r="D116" s="54">
        <v>3722</v>
      </c>
      <c r="E116" s="66"/>
      <c r="F116" s="107" t="s">
        <v>136</v>
      </c>
      <c r="G116" s="85">
        <v>0</v>
      </c>
      <c r="H116" s="85">
        <v>0</v>
      </c>
      <c r="I116" s="85">
        <v>0</v>
      </c>
      <c r="J116" s="85">
        <v>0</v>
      </c>
      <c r="K116" s="85">
        <v>0</v>
      </c>
    </row>
    <row r="117" spans="1:11" x14ac:dyDescent="0.3">
      <c r="A117" s="58"/>
      <c r="B117" s="95"/>
      <c r="C117" s="96">
        <v>38</v>
      </c>
      <c r="D117" s="95"/>
      <c r="E117" s="97"/>
      <c r="F117" s="98" t="s">
        <v>94</v>
      </c>
      <c r="G117" s="94">
        <v>0</v>
      </c>
      <c r="H117" s="94">
        <v>0</v>
      </c>
      <c r="I117" s="94">
        <v>0</v>
      </c>
      <c r="J117" s="94">
        <v>0</v>
      </c>
      <c r="K117" s="94">
        <v>0</v>
      </c>
    </row>
    <row r="118" spans="1:11" x14ac:dyDescent="0.3">
      <c r="A118" s="58"/>
      <c r="B118" s="54"/>
      <c r="C118" s="55"/>
      <c r="D118" s="54">
        <v>381</v>
      </c>
      <c r="E118" s="61"/>
      <c r="F118" s="41" t="s">
        <v>65</v>
      </c>
      <c r="G118" s="81">
        <v>0</v>
      </c>
      <c r="H118" s="82">
        <f>SUM(H120)</f>
        <v>0</v>
      </c>
      <c r="I118" s="82">
        <v>0</v>
      </c>
      <c r="J118" s="81">
        <v>0</v>
      </c>
      <c r="K118" s="81">
        <v>0</v>
      </c>
    </row>
    <row r="119" spans="1:11" x14ac:dyDescent="0.3">
      <c r="A119" s="58"/>
      <c r="B119" s="54"/>
      <c r="C119" s="55"/>
      <c r="D119" s="54"/>
      <c r="E119" s="59">
        <v>3811</v>
      </c>
      <c r="F119" s="41" t="s">
        <v>95</v>
      </c>
      <c r="G119" s="81">
        <v>0</v>
      </c>
      <c r="H119" s="81">
        <v>0</v>
      </c>
      <c r="I119" s="81"/>
      <c r="J119" s="81">
        <v>0</v>
      </c>
      <c r="K119" s="81">
        <v>0</v>
      </c>
    </row>
    <row r="120" spans="1:11" x14ac:dyDescent="0.3">
      <c r="A120" s="58"/>
      <c r="B120" s="54"/>
      <c r="C120" s="55"/>
      <c r="D120" s="54"/>
      <c r="E120" s="59">
        <v>3812</v>
      </c>
      <c r="F120" s="41" t="s">
        <v>110</v>
      </c>
      <c r="G120" s="81">
        <v>0</v>
      </c>
      <c r="H120" s="81">
        <v>0</v>
      </c>
      <c r="I120" s="81">
        <v>0</v>
      </c>
      <c r="J120" s="81">
        <v>0</v>
      </c>
      <c r="K120" s="81">
        <v>0</v>
      </c>
    </row>
    <row r="121" spans="1:11" x14ac:dyDescent="0.3">
      <c r="A121" s="58"/>
      <c r="B121" s="54"/>
      <c r="C121" s="55"/>
      <c r="D121" s="54"/>
      <c r="E121" s="59">
        <v>3813</v>
      </c>
      <c r="F121" s="41" t="s">
        <v>111</v>
      </c>
      <c r="G121" s="81">
        <v>0</v>
      </c>
      <c r="H121" s="81">
        <v>0</v>
      </c>
      <c r="I121" s="81">
        <v>0</v>
      </c>
      <c r="J121" s="81">
        <v>0</v>
      </c>
      <c r="K121" s="81">
        <v>0</v>
      </c>
    </row>
    <row r="122" spans="1:11" x14ac:dyDescent="0.3">
      <c r="A122" s="58"/>
      <c r="B122" s="54"/>
      <c r="C122" s="55"/>
      <c r="D122" s="54">
        <v>382</v>
      </c>
      <c r="E122" s="54"/>
      <c r="F122" s="56" t="s">
        <v>112</v>
      </c>
      <c r="G122" s="83">
        <v>0</v>
      </c>
      <c r="H122" s="83">
        <v>0</v>
      </c>
      <c r="I122" s="112">
        <v>0</v>
      </c>
      <c r="J122" s="81">
        <v>0</v>
      </c>
      <c r="K122" s="81">
        <v>0</v>
      </c>
    </row>
    <row r="123" spans="1:11" x14ac:dyDescent="0.3">
      <c r="A123" s="58"/>
      <c r="B123" s="54"/>
      <c r="C123" s="55"/>
      <c r="D123" s="54"/>
      <c r="E123" s="62">
        <v>3821</v>
      </c>
      <c r="F123" s="54" t="s">
        <v>113</v>
      </c>
      <c r="G123" s="83">
        <v>0</v>
      </c>
      <c r="H123" s="83">
        <v>0</v>
      </c>
      <c r="I123" s="84">
        <v>0</v>
      </c>
      <c r="J123" s="81">
        <v>0</v>
      </c>
      <c r="K123" s="81">
        <v>0</v>
      </c>
    </row>
    <row r="124" spans="1:11" x14ac:dyDescent="0.3">
      <c r="A124" s="58"/>
      <c r="B124" s="54"/>
      <c r="C124" s="54"/>
      <c r="D124" s="54"/>
      <c r="E124" s="54"/>
      <c r="F124" s="54"/>
      <c r="G124" s="83"/>
      <c r="H124" s="83"/>
      <c r="I124" s="84"/>
      <c r="J124" s="84"/>
      <c r="K124" s="84"/>
    </row>
    <row r="125" spans="1:11" x14ac:dyDescent="0.3">
      <c r="A125" s="58"/>
      <c r="B125" s="63">
        <v>4</v>
      </c>
      <c r="C125" s="64"/>
      <c r="D125" s="64"/>
      <c r="E125" s="64"/>
      <c r="F125" s="65" t="s">
        <v>6</v>
      </c>
      <c r="G125" s="86">
        <v>5354.13</v>
      </c>
      <c r="H125" s="86">
        <f t="shared" ref="H125" si="6">SUM(H126)</f>
        <v>1700</v>
      </c>
      <c r="I125" s="86">
        <v>590.26</v>
      </c>
      <c r="J125" s="87">
        <f>SUM(I125*100/G125)</f>
        <v>11.024386781792746</v>
      </c>
      <c r="K125" s="87">
        <f>SUM(I125*100/H125)</f>
        <v>34.721176470588233</v>
      </c>
    </row>
    <row r="126" spans="1:11" ht="22.5" customHeight="1" x14ac:dyDescent="0.3">
      <c r="A126" s="58"/>
      <c r="B126" s="99"/>
      <c r="C126" s="102">
        <v>42</v>
      </c>
      <c r="D126" s="95"/>
      <c r="E126" s="97"/>
      <c r="F126" s="98" t="s">
        <v>96</v>
      </c>
      <c r="G126" s="94">
        <v>5354.13</v>
      </c>
      <c r="H126" s="94">
        <f>SUM(H129+H134)</f>
        <v>1700</v>
      </c>
      <c r="I126" s="94">
        <v>590.26</v>
      </c>
      <c r="J126" s="94">
        <f>SUM(I126*100/G126)</f>
        <v>11.024386781792746</v>
      </c>
      <c r="K126" s="94">
        <f t="shared" ref="K126" si="7">I126/H126*100</f>
        <v>34.721176470588233</v>
      </c>
    </row>
    <row r="127" spans="1:11" ht="21" customHeight="1" x14ac:dyDescent="0.3">
      <c r="A127" s="58"/>
      <c r="B127" s="57"/>
      <c r="C127" s="57"/>
      <c r="D127" s="54">
        <v>421</v>
      </c>
      <c r="E127" s="61">
        <v>421</v>
      </c>
      <c r="F127" s="41" t="s">
        <v>97</v>
      </c>
      <c r="G127" s="81">
        <v>0</v>
      </c>
      <c r="H127" s="82">
        <v>0</v>
      </c>
      <c r="I127" s="82">
        <f t="shared" ref="I127" si="8">SUM(I128)</f>
        <v>0</v>
      </c>
      <c r="J127" s="81">
        <v>0</v>
      </c>
      <c r="K127" s="81">
        <v>0</v>
      </c>
    </row>
    <row r="128" spans="1:11" x14ac:dyDescent="0.3">
      <c r="A128" s="58"/>
      <c r="B128" s="57"/>
      <c r="C128" s="57"/>
      <c r="D128" s="54"/>
      <c r="E128" s="59">
        <v>4212</v>
      </c>
      <c r="F128" s="41" t="s">
        <v>98</v>
      </c>
      <c r="G128" s="81">
        <v>0</v>
      </c>
      <c r="H128" s="81">
        <v>0</v>
      </c>
      <c r="I128" s="81">
        <v>0</v>
      </c>
      <c r="J128" s="81">
        <v>0</v>
      </c>
      <c r="K128" s="81">
        <v>0</v>
      </c>
    </row>
    <row r="129" spans="1:11" x14ac:dyDescent="0.3">
      <c r="A129" s="58"/>
      <c r="B129" s="57"/>
      <c r="C129" s="57"/>
      <c r="D129" s="54">
        <v>422</v>
      </c>
      <c r="E129" s="61">
        <v>422</v>
      </c>
      <c r="F129" s="41" t="s">
        <v>99</v>
      </c>
      <c r="G129" s="81">
        <v>3352.88</v>
      </c>
      <c r="H129" s="82">
        <f>SUM(H130+H132)</f>
        <v>1600</v>
      </c>
      <c r="I129" s="82">
        <v>165</v>
      </c>
      <c r="J129" s="81">
        <f>I129/G129*100</f>
        <v>4.9211424208441699</v>
      </c>
      <c r="K129" s="81">
        <v>4</v>
      </c>
    </row>
    <row r="130" spans="1:11" x14ac:dyDescent="0.3">
      <c r="A130" s="58"/>
      <c r="B130" s="57"/>
      <c r="C130" s="57"/>
      <c r="D130" s="54"/>
      <c r="E130" s="59">
        <v>4221</v>
      </c>
      <c r="F130" s="41" t="s">
        <v>100</v>
      </c>
      <c r="G130" s="81">
        <v>2001.25</v>
      </c>
      <c r="H130" s="81">
        <v>1600</v>
      </c>
      <c r="I130" s="81">
        <v>165</v>
      </c>
      <c r="J130" s="81">
        <v>7</v>
      </c>
      <c r="K130" s="81">
        <v>94</v>
      </c>
    </row>
    <row r="131" spans="1:11" x14ac:dyDescent="0.3">
      <c r="A131" s="58"/>
      <c r="B131" s="57"/>
      <c r="C131" s="57"/>
      <c r="D131" s="54"/>
      <c r="E131" s="59">
        <v>4223</v>
      </c>
      <c r="F131" s="41" t="s">
        <v>101</v>
      </c>
      <c r="G131" s="81">
        <v>0</v>
      </c>
      <c r="H131" s="81">
        <v>0</v>
      </c>
      <c r="I131" s="81">
        <v>0</v>
      </c>
      <c r="J131" s="81">
        <v>0</v>
      </c>
      <c r="K131" s="81">
        <v>0</v>
      </c>
    </row>
    <row r="132" spans="1:11" x14ac:dyDescent="0.3">
      <c r="A132" s="58"/>
      <c r="B132" s="57"/>
      <c r="C132" s="57"/>
      <c r="D132" s="54"/>
      <c r="E132" s="59">
        <v>4224</v>
      </c>
      <c r="F132" s="41" t="s">
        <v>183</v>
      </c>
      <c r="G132" s="81">
        <v>0</v>
      </c>
      <c r="H132" s="81">
        <v>0</v>
      </c>
      <c r="I132" s="81">
        <v>0</v>
      </c>
      <c r="J132" s="81">
        <v>0</v>
      </c>
      <c r="K132" s="81">
        <v>0</v>
      </c>
    </row>
    <row r="133" spans="1:11" x14ac:dyDescent="0.3">
      <c r="A133" s="58"/>
      <c r="B133" s="57"/>
      <c r="C133" s="57"/>
      <c r="D133" s="54"/>
      <c r="E133" s="59">
        <v>4227</v>
      </c>
      <c r="F133" s="41" t="s">
        <v>102</v>
      </c>
      <c r="G133" s="81">
        <v>0</v>
      </c>
      <c r="H133" s="81">
        <v>0</v>
      </c>
      <c r="I133" s="81">
        <v>0</v>
      </c>
      <c r="J133" s="81">
        <v>0</v>
      </c>
      <c r="K133" s="81">
        <v>0</v>
      </c>
    </row>
    <row r="134" spans="1:11" x14ac:dyDescent="0.3">
      <c r="A134" s="58"/>
      <c r="B134" s="57"/>
      <c r="C134" s="57"/>
      <c r="D134" s="54">
        <v>424</v>
      </c>
      <c r="E134" s="61">
        <v>424</v>
      </c>
      <c r="F134" s="41" t="s">
        <v>103</v>
      </c>
      <c r="G134" s="81">
        <f>SUM(G135)</f>
        <v>0</v>
      </c>
      <c r="H134" s="82">
        <v>100</v>
      </c>
      <c r="I134" s="82">
        <f>SUM(I135)</f>
        <v>425.26</v>
      </c>
      <c r="J134" s="81">
        <v>0</v>
      </c>
      <c r="K134" s="81">
        <v>0</v>
      </c>
    </row>
    <row r="135" spans="1:11" x14ac:dyDescent="0.3">
      <c r="A135" s="58"/>
      <c r="B135" s="57"/>
      <c r="C135" s="57"/>
      <c r="D135" s="54"/>
      <c r="E135" s="59">
        <v>4241</v>
      </c>
      <c r="F135" s="41" t="s">
        <v>104</v>
      </c>
      <c r="G135" s="81">
        <v>0</v>
      </c>
      <c r="H135" s="81">
        <v>100</v>
      </c>
      <c r="I135" s="81">
        <v>425.26</v>
      </c>
      <c r="J135" s="81">
        <v>0</v>
      </c>
      <c r="K135" s="81">
        <v>0</v>
      </c>
    </row>
    <row r="136" spans="1:11" x14ac:dyDescent="0.3">
      <c r="A136" s="58"/>
      <c r="B136" s="57"/>
      <c r="C136" s="57"/>
      <c r="D136" s="54">
        <v>426</v>
      </c>
      <c r="E136" s="61">
        <v>426</v>
      </c>
      <c r="F136" s="41" t="s">
        <v>105</v>
      </c>
      <c r="G136" s="81">
        <v>0</v>
      </c>
      <c r="H136" s="82">
        <v>0</v>
      </c>
      <c r="I136" s="82">
        <f>SUM(I137)</f>
        <v>0</v>
      </c>
      <c r="J136" s="81">
        <v>0</v>
      </c>
      <c r="K136" s="81">
        <v>0</v>
      </c>
    </row>
    <row r="137" spans="1:11" x14ac:dyDescent="0.3">
      <c r="A137" s="58"/>
      <c r="B137" s="57"/>
      <c r="C137" s="57"/>
      <c r="D137" s="54"/>
      <c r="E137" s="59">
        <v>4262</v>
      </c>
      <c r="F137" s="41" t="s">
        <v>114</v>
      </c>
      <c r="G137" s="81">
        <v>0</v>
      </c>
      <c r="H137" s="81">
        <v>0</v>
      </c>
      <c r="I137" s="81">
        <v>0</v>
      </c>
      <c r="J137" s="81">
        <v>0</v>
      </c>
      <c r="K137" s="81">
        <v>0</v>
      </c>
    </row>
    <row r="138" spans="1:11" x14ac:dyDescent="0.3">
      <c r="A138" s="58"/>
      <c r="B138" s="109"/>
      <c r="C138" s="110">
        <v>45</v>
      </c>
      <c r="D138" s="109"/>
      <c r="E138" s="109"/>
      <c r="F138" s="111" t="s">
        <v>137</v>
      </c>
      <c r="G138" s="109">
        <v>0</v>
      </c>
      <c r="H138" s="109">
        <v>0</v>
      </c>
      <c r="I138" s="115">
        <v>0</v>
      </c>
      <c r="J138" s="109">
        <v>0</v>
      </c>
      <c r="K138" s="109">
        <v>0</v>
      </c>
    </row>
    <row r="139" spans="1:11" x14ac:dyDescent="0.3">
      <c r="B139" s="103"/>
      <c r="C139" s="103"/>
      <c r="D139" s="114">
        <v>451</v>
      </c>
      <c r="E139" s="103"/>
      <c r="F139" s="103" t="s">
        <v>138</v>
      </c>
      <c r="G139" s="103">
        <v>0</v>
      </c>
      <c r="H139" s="103">
        <v>0</v>
      </c>
      <c r="I139" s="39">
        <v>0</v>
      </c>
      <c r="J139" s="103">
        <v>0</v>
      </c>
      <c r="K139" s="103">
        <v>0</v>
      </c>
    </row>
    <row r="140" spans="1:11" x14ac:dyDescent="0.3">
      <c r="B140" s="103"/>
      <c r="C140" s="103"/>
      <c r="D140" s="103"/>
      <c r="E140" s="103">
        <v>4511</v>
      </c>
      <c r="F140" s="103" t="s">
        <v>138</v>
      </c>
      <c r="G140" s="103">
        <v>0</v>
      </c>
      <c r="H140" s="103">
        <v>0</v>
      </c>
      <c r="I140" s="37">
        <v>0</v>
      </c>
      <c r="J140" s="103">
        <v>0</v>
      </c>
      <c r="K140" s="103">
        <v>0</v>
      </c>
    </row>
  </sheetData>
  <mergeCells count="7">
    <mergeCell ref="B8:F8"/>
    <mergeCell ref="B9:F9"/>
    <mergeCell ref="B49:F49"/>
    <mergeCell ref="B50:F50"/>
    <mergeCell ref="B2:K2"/>
    <mergeCell ref="B4:K4"/>
    <mergeCell ref="B6:K6"/>
  </mergeCells>
  <pageMargins left="0.7" right="0.7" top="0.75" bottom="0.75" header="0.3" footer="0.3"/>
  <pageSetup paperSize="9" scale="7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264"/>
  <sheetViews>
    <sheetView topLeftCell="A102" workbookViewId="0">
      <selection activeCell="F112" sqref="F112"/>
    </sheetView>
  </sheetViews>
  <sheetFormatPr defaultRowHeight="14.4" x14ac:dyDescent="0.3"/>
  <cols>
    <col min="1" max="1" width="10.44140625" customWidth="1"/>
    <col min="2" max="2" width="38" customWidth="1"/>
    <col min="3" max="3" width="21" customWidth="1"/>
    <col min="4" max="4" width="19.5546875" customWidth="1"/>
    <col min="5" max="5" width="18.44140625" customWidth="1"/>
    <col min="6" max="6" width="18.5546875" customWidth="1"/>
    <col min="7" max="7" width="15.6640625" customWidth="1"/>
    <col min="8" max="9" width="11.6640625" bestFit="1" customWidth="1"/>
  </cols>
  <sheetData>
    <row r="1" spans="1:7" ht="17.399999999999999" x14ac:dyDescent="0.3">
      <c r="B1" s="8"/>
      <c r="C1" s="8"/>
      <c r="D1" s="8"/>
      <c r="E1" s="8"/>
      <c r="F1" s="8"/>
      <c r="G1" s="2"/>
    </row>
    <row r="2" spans="1:7" ht="18" customHeight="1" x14ac:dyDescent="0.3">
      <c r="B2" s="184" t="s">
        <v>9</v>
      </c>
      <c r="C2" s="188"/>
      <c r="D2" s="188"/>
      <c r="E2" s="188"/>
      <c r="F2" s="188"/>
      <c r="G2" s="188"/>
    </row>
    <row r="3" spans="1:7" ht="17.399999999999999" x14ac:dyDescent="0.3">
      <c r="B3" s="8"/>
      <c r="C3" s="8"/>
      <c r="D3" s="8"/>
      <c r="E3" s="8"/>
      <c r="F3" s="8"/>
      <c r="G3" s="2"/>
    </row>
    <row r="4" spans="1:7" ht="15.6" x14ac:dyDescent="0.3">
      <c r="B4" s="189" t="s">
        <v>43</v>
      </c>
      <c r="C4" s="189"/>
      <c r="D4" s="189"/>
      <c r="E4" s="189"/>
      <c r="F4" s="189"/>
      <c r="G4" s="189"/>
    </row>
    <row r="5" spans="1:7" ht="17.399999999999999" x14ac:dyDescent="0.3">
      <c r="B5" s="8"/>
      <c r="C5" s="8"/>
      <c r="D5" s="8"/>
      <c r="E5" s="8"/>
      <c r="F5" s="8"/>
      <c r="G5" s="2"/>
    </row>
    <row r="6" spans="1:7" ht="47.25" customHeight="1" x14ac:dyDescent="0.3">
      <c r="A6" s="181" t="s">
        <v>7</v>
      </c>
      <c r="B6" s="182"/>
      <c r="C6" s="183"/>
      <c r="D6" s="16" t="s">
        <v>188</v>
      </c>
      <c r="E6" s="16" t="s">
        <v>193</v>
      </c>
      <c r="F6" s="16" t="s">
        <v>28</v>
      </c>
    </row>
    <row r="7" spans="1:7" s="12" customFormat="1" ht="15.75" customHeight="1" x14ac:dyDescent="0.3">
      <c r="A7" s="190" t="s">
        <v>139</v>
      </c>
      <c r="B7" s="190"/>
      <c r="C7" s="190"/>
      <c r="D7" s="190"/>
      <c r="E7" s="190"/>
      <c r="F7" s="190"/>
    </row>
    <row r="8" spans="1:7" s="17" customFormat="1" ht="30" customHeight="1" x14ac:dyDescent="0.3">
      <c r="A8" s="116">
        <v>31</v>
      </c>
      <c r="B8" s="116" t="s">
        <v>140</v>
      </c>
      <c r="C8" s="117">
        <f>SUM(C9+C11+C13)</f>
        <v>344124.64999999997</v>
      </c>
      <c r="D8" s="117">
        <f>SUM(D9+D11+D13)</f>
        <v>1877000</v>
      </c>
      <c r="E8" s="117">
        <f>SUM(E9+E11+E13)</f>
        <v>868135.37000000011</v>
      </c>
      <c r="F8" s="118">
        <f t="shared" ref="F8:F17" si="0">(E8/D8)*100</f>
        <v>46.251218433670758</v>
      </c>
    </row>
    <row r="9" spans="1:7" s="17" customFormat="1" ht="30" customHeight="1" x14ac:dyDescent="0.3">
      <c r="A9" s="119">
        <v>311</v>
      </c>
      <c r="B9" s="119" t="s">
        <v>141</v>
      </c>
      <c r="C9" s="120">
        <f>+C10</f>
        <v>288283.53999999998</v>
      </c>
      <c r="D9" s="120">
        <v>1512500</v>
      </c>
      <c r="E9" s="120">
        <v>719631.42</v>
      </c>
      <c r="F9" s="118">
        <f t="shared" si="0"/>
        <v>47.578936859504132</v>
      </c>
    </row>
    <row r="10" spans="1:7" s="17" customFormat="1" ht="30" customHeight="1" x14ac:dyDescent="0.3">
      <c r="A10" s="121">
        <v>3111</v>
      </c>
      <c r="B10" s="121" t="s">
        <v>25</v>
      </c>
      <c r="C10" s="122">
        <v>288283.53999999998</v>
      </c>
      <c r="D10" s="122">
        <v>1512500</v>
      </c>
      <c r="E10" s="122">
        <v>719631.42</v>
      </c>
      <c r="F10" s="123">
        <f t="shared" si="0"/>
        <v>47.578936859504132</v>
      </c>
    </row>
    <row r="11" spans="1:7" s="17" customFormat="1" ht="30" customHeight="1" x14ac:dyDescent="0.3">
      <c r="A11" s="119">
        <v>312</v>
      </c>
      <c r="B11" s="124" t="s">
        <v>142</v>
      </c>
      <c r="C11" s="120">
        <f>+C12</f>
        <v>9156.7900000000009</v>
      </c>
      <c r="D11" s="120">
        <f>+D12</f>
        <v>49500</v>
      </c>
      <c r="E11" s="120">
        <f>+E12</f>
        <v>31568.799999999999</v>
      </c>
      <c r="F11" s="118">
        <f t="shared" si="0"/>
        <v>63.775353535353531</v>
      </c>
    </row>
    <row r="12" spans="1:7" s="17" customFormat="1" ht="21.75" customHeight="1" x14ac:dyDescent="0.3">
      <c r="A12" s="121">
        <v>3121</v>
      </c>
      <c r="B12" s="121" t="s">
        <v>142</v>
      </c>
      <c r="C12" s="122">
        <v>9156.7900000000009</v>
      </c>
      <c r="D12" s="122">
        <v>49500</v>
      </c>
      <c r="E12" s="122">
        <v>31568.799999999999</v>
      </c>
      <c r="F12" s="123">
        <f t="shared" si="0"/>
        <v>63.775353535353531</v>
      </c>
    </row>
    <row r="13" spans="1:7" s="17" customFormat="1" ht="20.100000000000001" customHeight="1" x14ac:dyDescent="0.3">
      <c r="A13" s="119">
        <v>313</v>
      </c>
      <c r="B13" s="119" t="s">
        <v>67</v>
      </c>
      <c r="C13" s="120">
        <v>46684.32</v>
      </c>
      <c r="D13" s="120">
        <v>315000</v>
      </c>
      <c r="E13" s="120">
        <v>116935.15</v>
      </c>
      <c r="F13" s="118">
        <f t="shared" si="0"/>
        <v>37.122269841269841</v>
      </c>
    </row>
    <row r="14" spans="1:7" s="17" customFormat="1" ht="27" customHeight="1" x14ac:dyDescent="0.3">
      <c r="A14" s="121">
        <v>31321</v>
      </c>
      <c r="B14" s="125" t="s">
        <v>143</v>
      </c>
      <c r="C14" s="122">
        <v>46684.32</v>
      </c>
      <c r="D14" s="122">
        <v>315000</v>
      </c>
      <c r="E14" s="122">
        <v>116935.15</v>
      </c>
      <c r="F14" s="123">
        <f t="shared" si="0"/>
        <v>37.122269841269841</v>
      </c>
    </row>
    <row r="15" spans="1:7" s="17" customFormat="1" ht="20.100000000000001" customHeight="1" x14ac:dyDescent="0.3">
      <c r="A15" s="119">
        <v>32</v>
      </c>
      <c r="B15" s="124" t="s">
        <v>11</v>
      </c>
      <c r="C15" s="120">
        <v>1008</v>
      </c>
      <c r="D15" s="120">
        <v>4363</v>
      </c>
      <c r="E15" s="120">
        <f>SUM(E16+E17)</f>
        <v>2342.36</v>
      </c>
      <c r="F15" s="118">
        <f t="shared" si="0"/>
        <v>53.686912674765075</v>
      </c>
    </row>
    <row r="16" spans="1:7" s="17" customFormat="1" ht="20.100000000000001" customHeight="1" x14ac:dyDescent="0.3">
      <c r="A16" s="119">
        <v>32372</v>
      </c>
      <c r="B16" s="124" t="s">
        <v>144</v>
      </c>
      <c r="C16" s="120">
        <v>0</v>
      </c>
      <c r="D16" s="120">
        <v>663</v>
      </c>
      <c r="E16" s="120">
        <v>66.36</v>
      </c>
      <c r="F16" s="118">
        <f t="shared" si="0"/>
        <v>10.009049773755656</v>
      </c>
    </row>
    <row r="17" spans="1:6" s="17" customFormat="1" ht="20.100000000000001" customHeight="1" x14ac:dyDescent="0.3">
      <c r="A17" s="119">
        <v>32955</v>
      </c>
      <c r="B17" s="124" t="s">
        <v>145</v>
      </c>
      <c r="C17" s="120">
        <v>1008</v>
      </c>
      <c r="D17" s="120">
        <v>3700</v>
      </c>
      <c r="E17" s="120">
        <v>2276</v>
      </c>
      <c r="F17" s="118">
        <f t="shared" si="0"/>
        <v>61.513513513513516</v>
      </c>
    </row>
    <row r="18" spans="1:6" s="17" customFormat="1" ht="20.100000000000001" customHeight="1" x14ac:dyDescent="0.3">
      <c r="A18" s="119"/>
      <c r="B18" s="124" t="s">
        <v>146</v>
      </c>
      <c r="C18" s="120">
        <f>SUM(C8+C15)</f>
        <v>345132.64999999997</v>
      </c>
      <c r="D18" s="120">
        <f>SUM(D8+D15)</f>
        <v>1881363</v>
      </c>
      <c r="E18" s="120">
        <f>SUM(E8+E15)</f>
        <v>870477.7300000001</v>
      </c>
      <c r="F18" s="118">
        <v>81.489999999999995</v>
      </c>
    </row>
    <row r="19" spans="1:6" s="17" customFormat="1" ht="25.5" customHeight="1" x14ac:dyDescent="0.3">
      <c r="A19" s="191" t="s">
        <v>147</v>
      </c>
      <c r="B19" s="191"/>
      <c r="C19" s="191"/>
      <c r="D19" s="191"/>
      <c r="E19" s="191"/>
      <c r="F19" s="191"/>
    </row>
    <row r="20" spans="1:6" s="17" customFormat="1" ht="20.100000000000001" customHeight="1" x14ac:dyDescent="0.3">
      <c r="A20" s="116">
        <v>32</v>
      </c>
      <c r="B20" s="116" t="s">
        <v>11</v>
      </c>
      <c r="C20" s="117">
        <f>SUM(C21+C26+C33+C43)</f>
        <v>68443.099999999991</v>
      </c>
      <c r="D20" s="117">
        <f>SUM(D21+D26+D33+D43)</f>
        <v>119059.19</v>
      </c>
      <c r="E20" s="117">
        <f>SUM(E21+E26+E33+E43)</f>
        <v>64697.290000000008</v>
      </c>
      <c r="F20" s="123">
        <f>(E20/D20)*100</f>
        <v>54.340441926406527</v>
      </c>
    </row>
    <row r="21" spans="1:6" s="17" customFormat="1" ht="20.100000000000001" customHeight="1" x14ac:dyDescent="0.3">
      <c r="A21" s="119">
        <v>321</v>
      </c>
      <c r="B21" s="124" t="s">
        <v>26</v>
      </c>
      <c r="C21" s="120">
        <f>SUM(C22+C23+C24+C25)</f>
        <v>24810.35</v>
      </c>
      <c r="D21" s="120">
        <f>SUM(D22+D23+D24+D25)</f>
        <v>36047.72</v>
      </c>
      <c r="E21" s="120">
        <f>SUM(E22+E23+E24+E25)</f>
        <v>24607.35</v>
      </c>
      <c r="F21" s="118">
        <f t="shared" ref="F21:F49" si="1">(E21/D21)*100</f>
        <v>68.263263252155753</v>
      </c>
    </row>
    <row r="22" spans="1:6" s="17" customFormat="1" ht="16.5" customHeight="1" x14ac:dyDescent="0.3">
      <c r="A22" s="121">
        <v>3211</v>
      </c>
      <c r="B22" s="121" t="s">
        <v>27</v>
      </c>
      <c r="C22" s="122">
        <v>3750</v>
      </c>
      <c r="D22" s="122">
        <v>4547.72</v>
      </c>
      <c r="E22" s="122">
        <v>3114.34</v>
      </c>
      <c r="F22" s="123">
        <f t="shared" si="1"/>
        <v>68.481348895710383</v>
      </c>
    </row>
    <row r="23" spans="1:6" s="17" customFormat="1" ht="33" customHeight="1" x14ac:dyDescent="0.3">
      <c r="A23" s="121">
        <v>3212</v>
      </c>
      <c r="B23" s="125" t="s">
        <v>148</v>
      </c>
      <c r="C23" s="122">
        <v>20680.18</v>
      </c>
      <c r="D23" s="122">
        <v>31000</v>
      </c>
      <c r="E23" s="122">
        <v>21143.01</v>
      </c>
      <c r="F23" s="123">
        <f t="shared" si="1"/>
        <v>68.20325806451612</v>
      </c>
    </row>
    <row r="24" spans="1:6" s="17" customFormat="1" ht="20.100000000000001" customHeight="1" x14ac:dyDescent="0.3">
      <c r="A24" s="121">
        <v>3213</v>
      </c>
      <c r="B24" s="125" t="s">
        <v>69</v>
      </c>
      <c r="C24" s="122">
        <v>240</v>
      </c>
      <c r="D24" s="122">
        <v>300</v>
      </c>
      <c r="E24" s="122">
        <v>266</v>
      </c>
      <c r="F24" s="123">
        <f t="shared" si="1"/>
        <v>88.666666666666671</v>
      </c>
    </row>
    <row r="25" spans="1:6" s="17" customFormat="1" ht="20.100000000000001" customHeight="1" x14ac:dyDescent="0.3">
      <c r="A25" s="121">
        <v>3214</v>
      </c>
      <c r="B25" s="125" t="s">
        <v>149</v>
      </c>
      <c r="C25" s="122">
        <v>140.16999999999999</v>
      </c>
      <c r="D25" s="122">
        <v>200</v>
      </c>
      <c r="E25" s="122">
        <v>84</v>
      </c>
      <c r="F25" s="123">
        <f t="shared" si="1"/>
        <v>42</v>
      </c>
    </row>
    <row r="26" spans="1:6" s="17" customFormat="1" ht="20.100000000000001" customHeight="1" x14ac:dyDescent="0.3">
      <c r="A26" s="119">
        <v>322</v>
      </c>
      <c r="B26" s="124" t="s">
        <v>70</v>
      </c>
      <c r="C26" s="120">
        <f>SUM(C27+C28+C29+C30+C31+C32)</f>
        <v>30575.589999999997</v>
      </c>
      <c r="D26" s="120">
        <f>SUM(D27+D28+D29+D30+D31+D32)</f>
        <v>55138.66</v>
      </c>
      <c r="E26" s="120">
        <f>SUM(E27+E28+E29+E30+E31+E32)</f>
        <v>28253.860000000004</v>
      </c>
      <c r="F26" s="118">
        <f t="shared" si="1"/>
        <v>51.241470140913833</v>
      </c>
    </row>
    <row r="27" spans="1:6" s="17" customFormat="1" ht="29.25" customHeight="1" x14ac:dyDescent="0.3">
      <c r="A27" s="121">
        <v>3221</v>
      </c>
      <c r="B27" s="125" t="s">
        <v>150</v>
      </c>
      <c r="C27" s="122">
        <v>4749.18</v>
      </c>
      <c r="D27" s="122">
        <v>6500</v>
      </c>
      <c r="E27" s="122">
        <v>5252.03</v>
      </c>
      <c r="F27" s="123">
        <f t="shared" si="1"/>
        <v>80.800461538461533</v>
      </c>
    </row>
    <row r="28" spans="1:6" s="17" customFormat="1" ht="20.100000000000001" customHeight="1" x14ac:dyDescent="0.3">
      <c r="A28" s="121">
        <v>3222</v>
      </c>
      <c r="B28" s="121" t="s">
        <v>72</v>
      </c>
      <c r="C28" s="122">
        <v>2919.96</v>
      </c>
      <c r="D28" s="122">
        <v>7500</v>
      </c>
      <c r="E28" s="122">
        <v>2393.9899999999998</v>
      </c>
      <c r="F28" s="123">
        <f t="shared" si="1"/>
        <v>31.919866666666664</v>
      </c>
    </row>
    <row r="29" spans="1:6" s="17" customFormat="1" ht="20.100000000000001" customHeight="1" x14ac:dyDescent="0.3">
      <c r="A29" s="121">
        <v>3223</v>
      </c>
      <c r="B29" s="121" t="s">
        <v>73</v>
      </c>
      <c r="C29" s="122">
        <v>22006.42</v>
      </c>
      <c r="D29" s="122">
        <v>38338.660000000003</v>
      </c>
      <c r="E29" s="122">
        <v>18399.29</v>
      </c>
      <c r="F29" s="123">
        <f t="shared" si="1"/>
        <v>47.991479097078511</v>
      </c>
    </row>
    <row r="30" spans="1:6" s="17" customFormat="1" ht="25.5" customHeight="1" x14ac:dyDescent="0.3">
      <c r="A30" s="121">
        <v>3224</v>
      </c>
      <c r="B30" s="125" t="s">
        <v>121</v>
      </c>
      <c r="C30" s="122">
        <v>686.1</v>
      </c>
      <c r="D30" s="122">
        <v>2000</v>
      </c>
      <c r="E30" s="122">
        <v>1929.43</v>
      </c>
      <c r="F30" s="123">
        <f t="shared" si="1"/>
        <v>96.471499999999992</v>
      </c>
    </row>
    <row r="31" spans="1:6" s="17" customFormat="1" ht="20.100000000000001" customHeight="1" x14ac:dyDescent="0.3">
      <c r="A31" s="121">
        <v>3225</v>
      </c>
      <c r="B31" s="121" t="s">
        <v>151</v>
      </c>
      <c r="C31" s="122">
        <v>0</v>
      </c>
      <c r="D31" s="122">
        <v>200</v>
      </c>
      <c r="E31" s="122">
        <v>82.99</v>
      </c>
      <c r="F31" s="123">
        <f t="shared" si="1"/>
        <v>41.494999999999997</v>
      </c>
    </row>
    <row r="32" spans="1:6" s="17" customFormat="1" ht="20.100000000000001" customHeight="1" x14ac:dyDescent="0.3">
      <c r="A32" s="121">
        <v>3227</v>
      </c>
      <c r="B32" s="125" t="s">
        <v>152</v>
      </c>
      <c r="C32" s="122">
        <v>213.93</v>
      </c>
      <c r="D32" s="122">
        <v>600</v>
      </c>
      <c r="E32" s="122">
        <v>196.13</v>
      </c>
      <c r="F32" s="123">
        <f t="shared" si="1"/>
        <v>32.688333333333333</v>
      </c>
    </row>
    <row r="33" spans="1:6" s="17" customFormat="1" ht="20.100000000000001" customHeight="1" x14ac:dyDescent="0.3">
      <c r="A33" s="119">
        <v>323</v>
      </c>
      <c r="B33" s="119" t="s">
        <v>75</v>
      </c>
      <c r="C33" s="120">
        <f>SUM(C34+C35+C36+C37+C38+C39+C40+C41+C42)</f>
        <v>12092.990000000002</v>
      </c>
      <c r="D33" s="120">
        <f>SUM(D34+D35+D36+D37+D38+D39+D40+D41+D42)</f>
        <v>26033</v>
      </c>
      <c r="E33" s="120">
        <f>SUM(E34+E35+E36+E37+E38+E39+E40+E41+E42)</f>
        <v>9373.4699999999993</v>
      </c>
      <c r="F33" s="118">
        <f t="shared" si="1"/>
        <v>36.006107632620129</v>
      </c>
    </row>
    <row r="34" spans="1:6" s="17" customFormat="1" ht="20.100000000000001" customHeight="1" x14ac:dyDescent="0.3">
      <c r="A34" s="121">
        <v>3231</v>
      </c>
      <c r="B34" s="125" t="s">
        <v>76</v>
      </c>
      <c r="C34" s="122">
        <v>1288.51</v>
      </c>
      <c r="D34" s="122">
        <v>3200</v>
      </c>
      <c r="E34" s="122">
        <v>1340.75</v>
      </c>
      <c r="F34" s="123">
        <f t="shared" si="1"/>
        <v>41.8984375</v>
      </c>
    </row>
    <row r="35" spans="1:6" s="17" customFormat="1" ht="30" customHeight="1" x14ac:dyDescent="0.3">
      <c r="A35" s="121">
        <v>3232</v>
      </c>
      <c r="B35" s="125" t="s">
        <v>123</v>
      </c>
      <c r="C35" s="122">
        <v>1459.58</v>
      </c>
      <c r="D35" s="122">
        <v>2000</v>
      </c>
      <c r="E35" s="122">
        <v>1703.53</v>
      </c>
      <c r="F35" s="123">
        <f t="shared" si="1"/>
        <v>85.176500000000004</v>
      </c>
    </row>
    <row r="36" spans="1:6" s="17" customFormat="1" ht="33.75" customHeight="1" x14ac:dyDescent="0.3">
      <c r="A36" s="121">
        <v>3233</v>
      </c>
      <c r="B36" s="125" t="s">
        <v>77</v>
      </c>
      <c r="C36" s="122">
        <v>42.48</v>
      </c>
      <c r="D36" s="122">
        <v>133</v>
      </c>
      <c r="E36" s="122">
        <v>32.020000000000003</v>
      </c>
      <c r="F36" s="123">
        <f t="shared" si="1"/>
        <v>24.075187969924812</v>
      </c>
    </row>
    <row r="37" spans="1:6" s="17" customFormat="1" ht="20.100000000000001" customHeight="1" x14ac:dyDescent="0.3">
      <c r="A37" s="121">
        <v>3234</v>
      </c>
      <c r="B37" s="121" t="s">
        <v>78</v>
      </c>
      <c r="C37" s="122">
        <v>2560.87</v>
      </c>
      <c r="D37" s="122">
        <v>7500</v>
      </c>
      <c r="E37" s="122">
        <v>2094.42</v>
      </c>
      <c r="F37" s="123">
        <f t="shared" si="1"/>
        <v>27.925599999999999</v>
      </c>
    </row>
    <row r="38" spans="1:6" s="17" customFormat="1" ht="20.100000000000001" customHeight="1" x14ac:dyDescent="0.3">
      <c r="A38" s="121">
        <v>3235</v>
      </c>
      <c r="B38" s="121" t="s">
        <v>124</v>
      </c>
      <c r="C38" s="122">
        <v>0</v>
      </c>
      <c r="D38" s="122">
        <v>0</v>
      </c>
      <c r="E38" s="122">
        <v>0</v>
      </c>
      <c r="F38" s="123">
        <v>0</v>
      </c>
    </row>
    <row r="39" spans="1:6" s="17" customFormat="1" ht="20.100000000000001" customHeight="1" x14ac:dyDescent="0.3">
      <c r="A39" s="121">
        <v>3236</v>
      </c>
      <c r="B39" s="125" t="s">
        <v>79</v>
      </c>
      <c r="C39" s="122">
        <v>0</v>
      </c>
      <c r="D39" s="122">
        <v>3500</v>
      </c>
      <c r="E39" s="122">
        <v>180</v>
      </c>
      <c r="F39" s="123">
        <f t="shared" si="1"/>
        <v>5.1428571428571423</v>
      </c>
    </row>
    <row r="40" spans="1:6" s="17" customFormat="1" ht="20.100000000000001" customHeight="1" x14ac:dyDescent="0.3">
      <c r="A40" s="121">
        <v>3237</v>
      </c>
      <c r="B40" s="121" t="s">
        <v>153</v>
      </c>
      <c r="C40" s="122">
        <v>201.36</v>
      </c>
      <c r="D40" s="122">
        <v>1400</v>
      </c>
      <c r="E40" s="122">
        <v>740.13</v>
      </c>
      <c r="F40" s="123">
        <f t="shared" si="1"/>
        <v>52.866428571428571</v>
      </c>
    </row>
    <row r="41" spans="1:6" s="17" customFormat="1" ht="29.25" customHeight="1" x14ac:dyDescent="0.3">
      <c r="A41" s="121">
        <v>3238</v>
      </c>
      <c r="B41" s="121" t="s">
        <v>81</v>
      </c>
      <c r="C41" s="126">
        <v>1323.76</v>
      </c>
      <c r="D41" s="126">
        <v>300</v>
      </c>
      <c r="E41" s="126">
        <v>1270.77</v>
      </c>
      <c r="F41" s="123">
        <f t="shared" si="1"/>
        <v>423.59</v>
      </c>
    </row>
    <row r="42" spans="1:6" s="17" customFormat="1" ht="38.25" customHeight="1" x14ac:dyDescent="0.3">
      <c r="A42" s="121">
        <v>3239</v>
      </c>
      <c r="B42" s="121" t="s">
        <v>82</v>
      </c>
      <c r="C42" s="126">
        <v>5216.43</v>
      </c>
      <c r="D42" s="126">
        <v>8000</v>
      </c>
      <c r="E42" s="126">
        <v>2011.85</v>
      </c>
      <c r="F42" s="123">
        <f t="shared" si="1"/>
        <v>25.148125</v>
      </c>
    </row>
    <row r="43" spans="1:6" s="17" customFormat="1" ht="20.100000000000001" customHeight="1" x14ac:dyDescent="0.3">
      <c r="A43" s="119">
        <v>329</v>
      </c>
      <c r="B43" s="124" t="s">
        <v>84</v>
      </c>
      <c r="C43" s="127">
        <f>+C44+C45+C46+C47+C48</f>
        <v>964.17</v>
      </c>
      <c r="D43" s="127">
        <f>SUM(D44+D45+D46+D47+D48)</f>
        <v>1839.81</v>
      </c>
      <c r="E43" s="127">
        <f>+E44+E45+E46+E47+E48</f>
        <v>2462.6099999999997</v>
      </c>
      <c r="F43" s="118">
        <f t="shared" si="1"/>
        <v>133.85132160386127</v>
      </c>
    </row>
    <row r="44" spans="1:6" s="17" customFormat="1" ht="20.100000000000001" customHeight="1" x14ac:dyDescent="0.3">
      <c r="A44" s="121">
        <v>3292</v>
      </c>
      <c r="B44" s="121" t="s">
        <v>126</v>
      </c>
      <c r="C44" s="126">
        <v>0</v>
      </c>
      <c r="D44" s="126">
        <v>300</v>
      </c>
      <c r="E44" s="126">
        <v>153.02000000000001</v>
      </c>
      <c r="F44" s="123">
        <f t="shared" si="1"/>
        <v>51.006666666666668</v>
      </c>
    </row>
    <row r="45" spans="1:6" s="17" customFormat="1" ht="20.100000000000001" customHeight="1" x14ac:dyDescent="0.3">
      <c r="A45" s="121">
        <v>3293</v>
      </c>
      <c r="B45" s="121" t="s">
        <v>85</v>
      </c>
      <c r="C45" s="126">
        <v>282.43</v>
      </c>
      <c r="D45" s="126">
        <v>500</v>
      </c>
      <c r="E45" s="126">
        <v>1325.82</v>
      </c>
      <c r="F45" s="123">
        <f t="shared" si="1"/>
        <v>265.16399999999999</v>
      </c>
    </row>
    <row r="46" spans="1:6" s="17" customFormat="1" ht="20.100000000000001" customHeight="1" x14ac:dyDescent="0.3">
      <c r="A46" s="121">
        <v>3294</v>
      </c>
      <c r="B46" s="121" t="s">
        <v>154</v>
      </c>
      <c r="C46" s="126">
        <v>0</v>
      </c>
      <c r="D46" s="126">
        <v>26.54</v>
      </c>
      <c r="E46" s="126">
        <v>0</v>
      </c>
      <c r="F46" s="123">
        <f t="shared" si="1"/>
        <v>0</v>
      </c>
    </row>
    <row r="47" spans="1:6" s="17" customFormat="1" ht="20.100000000000001" customHeight="1" x14ac:dyDescent="0.3">
      <c r="A47" s="121">
        <v>3295</v>
      </c>
      <c r="B47" s="121" t="s">
        <v>86</v>
      </c>
      <c r="C47" s="126">
        <v>1.83</v>
      </c>
      <c r="D47" s="126">
        <v>13.27</v>
      </c>
      <c r="E47" s="126">
        <v>12.28</v>
      </c>
      <c r="F47" s="123">
        <f t="shared" si="1"/>
        <v>92.539562923888468</v>
      </c>
    </row>
    <row r="48" spans="1:6" s="17" customFormat="1" ht="20.100000000000001" customHeight="1" x14ac:dyDescent="0.3">
      <c r="A48" s="121">
        <v>3299</v>
      </c>
      <c r="B48" s="121" t="s">
        <v>84</v>
      </c>
      <c r="C48" s="126">
        <v>679.91</v>
      </c>
      <c r="D48" s="126">
        <v>1000</v>
      </c>
      <c r="E48" s="126">
        <v>971.49</v>
      </c>
      <c r="F48" s="123">
        <f t="shared" si="1"/>
        <v>97.149000000000001</v>
      </c>
    </row>
    <row r="49" spans="1:6" s="17" customFormat="1" ht="20.100000000000001" customHeight="1" x14ac:dyDescent="0.3">
      <c r="A49" s="119">
        <v>34</v>
      </c>
      <c r="B49" s="119" t="s">
        <v>88</v>
      </c>
      <c r="C49" s="127">
        <v>25.35</v>
      </c>
      <c r="D49" s="127">
        <v>79.64</v>
      </c>
      <c r="E49" s="127">
        <v>15.63</v>
      </c>
      <c r="F49" s="123">
        <f t="shared" si="1"/>
        <v>19.625816172777498</v>
      </c>
    </row>
    <row r="50" spans="1:6" s="17" customFormat="1" ht="20.100000000000001" customHeight="1" x14ac:dyDescent="0.3">
      <c r="A50" s="119">
        <v>343</v>
      </c>
      <c r="B50" s="119" t="s">
        <v>89</v>
      </c>
      <c r="C50" s="127">
        <v>25.35</v>
      </c>
      <c r="D50" s="127">
        <f>+D51+D52</f>
        <v>79.64</v>
      </c>
      <c r="E50" s="127">
        <f>SUM(E51+E52)</f>
        <v>15.63</v>
      </c>
      <c r="F50" s="118">
        <f>(E50/D50)*100</f>
        <v>19.625816172777498</v>
      </c>
    </row>
    <row r="51" spans="1:6" s="17" customFormat="1" ht="20.100000000000001" customHeight="1" x14ac:dyDescent="0.3">
      <c r="A51" s="121">
        <v>3431</v>
      </c>
      <c r="B51" s="125" t="s">
        <v>155</v>
      </c>
      <c r="C51" s="126">
        <v>9.9600000000000009</v>
      </c>
      <c r="D51" s="126">
        <v>39.82</v>
      </c>
      <c r="E51" s="126">
        <v>3.32</v>
      </c>
      <c r="F51" s="123">
        <f>(E51/D51)*100</f>
        <v>8.3375188347564038</v>
      </c>
    </row>
    <row r="52" spans="1:6" s="17" customFormat="1" ht="20.100000000000001" customHeight="1" x14ac:dyDescent="0.3">
      <c r="A52" s="121">
        <v>3433</v>
      </c>
      <c r="B52" s="121" t="s">
        <v>91</v>
      </c>
      <c r="C52" s="126">
        <v>15.39</v>
      </c>
      <c r="D52" s="126">
        <v>39.82</v>
      </c>
      <c r="E52" s="126">
        <v>12.31</v>
      </c>
      <c r="F52" s="123">
        <f>(E52/D52)*100</f>
        <v>30.914113510798597</v>
      </c>
    </row>
    <row r="53" spans="1:6" s="17" customFormat="1" ht="20.100000000000001" customHeight="1" x14ac:dyDescent="0.3">
      <c r="A53" s="121"/>
      <c r="B53" s="119" t="s">
        <v>146</v>
      </c>
      <c r="C53" s="127">
        <f>SUM(C20+C49)</f>
        <v>68468.45</v>
      </c>
      <c r="D53" s="127">
        <v>121838.83</v>
      </c>
      <c r="E53" s="127">
        <f>SUM(E20+E49)</f>
        <v>64712.920000000006</v>
      </c>
      <c r="F53" s="118">
        <f>(E53/D53)*100</f>
        <v>53.11354352302957</v>
      </c>
    </row>
    <row r="54" spans="1:6" s="17" customFormat="1" ht="20.100000000000001" customHeight="1" x14ac:dyDescent="0.3">
      <c r="A54" s="191" t="s">
        <v>156</v>
      </c>
      <c r="B54" s="191"/>
      <c r="C54" s="191"/>
      <c r="D54" s="191"/>
      <c r="E54" s="191"/>
      <c r="F54" s="191"/>
    </row>
    <row r="55" spans="1:6" s="17" customFormat="1" ht="20.100000000000001" customHeight="1" x14ac:dyDescent="0.3">
      <c r="A55" s="128">
        <v>32321</v>
      </c>
      <c r="B55" s="129" t="s">
        <v>123</v>
      </c>
      <c r="C55" s="130">
        <v>0</v>
      </c>
      <c r="D55" s="130">
        <v>0</v>
      </c>
      <c r="E55" s="130">
        <v>0</v>
      </c>
      <c r="F55" s="123">
        <v>0</v>
      </c>
    </row>
    <row r="56" spans="1:6" s="17" customFormat="1" ht="28.5" customHeight="1" x14ac:dyDescent="0.3">
      <c r="A56" s="121">
        <v>42211</v>
      </c>
      <c r="B56" s="121" t="s">
        <v>157</v>
      </c>
      <c r="C56" s="126">
        <v>5480.2</v>
      </c>
      <c r="D56" s="126">
        <v>4091.42</v>
      </c>
      <c r="E56" s="126">
        <v>4091.42</v>
      </c>
      <c r="F56" s="123">
        <v>100</v>
      </c>
    </row>
    <row r="57" spans="1:6" s="17" customFormat="1" ht="25.5" customHeight="1" x14ac:dyDescent="0.3">
      <c r="A57" s="131"/>
      <c r="B57" s="132" t="s">
        <v>146</v>
      </c>
      <c r="C57" s="133">
        <v>5480.2</v>
      </c>
      <c r="D57" s="133">
        <v>4091.42</v>
      </c>
      <c r="E57" s="133">
        <v>4091.42</v>
      </c>
      <c r="F57" s="134">
        <v>100</v>
      </c>
    </row>
    <row r="58" spans="1:6" s="17" customFormat="1" ht="20.100000000000001" customHeight="1" x14ac:dyDescent="0.3">
      <c r="A58" s="185" t="s">
        <v>158</v>
      </c>
      <c r="B58" s="186"/>
      <c r="C58" s="186"/>
      <c r="D58" s="186"/>
      <c r="E58" s="186"/>
      <c r="F58" s="187"/>
    </row>
    <row r="59" spans="1:6" s="17" customFormat="1" ht="20.100000000000001" customHeight="1" x14ac:dyDescent="0.3">
      <c r="A59" s="131">
        <v>3211</v>
      </c>
      <c r="B59" s="135" t="s">
        <v>27</v>
      </c>
      <c r="C59" s="130">
        <v>243.61</v>
      </c>
      <c r="D59" s="130">
        <v>300</v>
      </c>
      <c r="E59" s="130">
        <v>300</v>
      </c>
      <c r="F59" s="136">
        <f>(E59/D59)*100</f>
        <v>100</v>
      </c>
    </row>
    <row r="60" spans="1:6" s="17" customFormat="1" ht="20.100000000000001" customHeight="1" x14ac:dyDescent="0.3">
      <c r="A60" s="131">
        <v>3221</v>
      </c>
      <c r="B60" s="135" t="s">
        <v>159</v>
      </c>
      <c r="C60" s="130">
        <v>0</v>
      </c>
      <c r="D60" s="130">
        <v>550</v>
      </c>
      <c r="E60" s="130">
        <v>0</v>
      </c>
      <c r="F60" s="130">
        <v>99.62</v>
      </c>
    </row>
    <row r="61" spans="1:6" s="17" customFormat="1" ht="20.100000000000001" customHeight="1" x14ac:dyDescent="0.3">
      <c r="A61" s="131">
        <v>3239</v>
      </c>
      <c r="B61" s="135" t="s">
        <v>82</v>
      </c>
      <c r="C61" s="130">
        <v>0</v>
      </c>
      <c r="D61" s="130">
        <v>400</v>
      </c>
      <c r="E61" s="130">
        <v>0</v>
      </c>
      <c r="F61" s="130">
        <v>85.96</v>
      </c>
    </row>
    <row r="62" spans="1:6" s="17" customFormat="1" ht="20.100000000000001" customHeight="1" x14ac:dyDescent="0.3">
      <c r="A62" s="121">
        <v>3299</v>
      </c>
      <c r="B62" s="121" t="s">
        <v>160</v>
      </c>
      <c r="C62" s="126">
        <v>0</v>
      </c>
      <c r="D62" s="126">
        <v>300</v>
      </c>
      <c r="E62" s="126">
        <v>239.91</v>
      </c>
      <c r="F62" s="123">
        <v>0</v>
      </c>
    </row>
    <row r="63" spans="1:6" s="17" customFormat="1" ht="20.100000000000001" customHeight="1" x14ac:dyDescent="0.3">
      <c r="A63" s="121"/>
      <c r="B63" s="119" t="s">
        <v>146</v>
      </c>
      <c r="C63" s="127">
        <f>SUM(C59+C60+C61+C62)</f>
        <v>243.61</v>
      </c>
      <c r="D63" s="127">
        <f>SUM(D59+D60+D61+D62)</f>
        <v>1550</v>
      </c>
      <c r="E63" s="127">
        <f>SUM(E59+E60+E61+E62)</f>
        <v>539.91</v>
      </c>
      <c r="F63" s="118">
        <v>84.4</v>
      </c>
    </row>
    <row r="64" spans="1:6" s="17" customFormat="1" ht="20.100000000000001" customHeight="1" x14ac:dyDescent="0.3">
      <c r="A64" s="192" t="s">
        <v>161</v>
      </c>
      <c r="B64" s="192"/>
      <c r="C64" s="192"/>
      <c r="D64" s="192"/>
      <c r="E64" s="192"/>
      <c r="F64" s="192"/>
    </row>
    <row r="65" spans="1:6" s="17" customFormat="1" ht="20.100000000000001" customHeight="1" x14ac:dyDescent="0.3">
      <c r="A65" s="125">
        <v>3111</v>
      </c>
      <c r="B65" s="125" t="s">
        <v>162</v>
      </c>
      <c r="C65" s="137">
        <v>0</v>
      </c>
      <c r="D65" s="137">
        <v>36.71</v>
      </c>
      <c r="E65" s="137">
        <v>16.59</v>
      </c>
      <c r="F65" s="125">
        <v>98.91</v>
      </c>
    </row>
    <row r="66" spans="1:6" s="17" customFormat="1" ht="27" customHeight="1" x14ac:dyDescent="0.3">
      <c r="A66" s="121">
        <v>3121</v>
      </c>
      <c r="B66" s="125" t="s">
        <v>163</v>
      </c>
      <c r="C66" s="126">
        <v>0</v>
      </c>
      <c r="D66" s="126">
        <v>1600</v>
      </c>
      <c r="E66" s="126">
        <v>0</v>
      </c>
      <c r="F66" s="123">
        <f t="shared" ref="F66:F80" si="2">(E66/D66)*100</f>
        <v>0</v>
      </c>
    </row>
    <row r="67" spans="1:6" s="17" customFormat="1" ht="20.100000000000001" customHeight="1" x14ac:dyDescent="0.3">
      <c r="A67" s="121">
        <v>3132</v>
      </c>
      <c r="B67" s="121" t="s">
        <v>67</v>
      </c>
      <c r="C67" s="126">
        <v>0</v>
      </c>
      <c r="D67" s="126">
        <v>1000</v>
      </c>
      <c r="E67" s="126">
        <v>0</v>
      </c>
      <c r="F67" s="123">
        <f t="shared" si="2"/>
        <v>0</v>
      </c>
    </row>
    <row r="68" spans="1:6" s="17" customFormat="1" ht="20.100000000000001" customHeight="1" x14ac:dyDescent="0.3">
      <c r="A68" s="121">
        <v>3211</v>
      </c>
      <c r="B68" s="121" t="s">
        <v>27</v>
      </c>
      <c r="C68" s="126">
        <v>1200</v>
      </c>
      <c r="D68" s="126">
        <v>4400</v>
      </c>
      <c r="E68" s="126">
        <v>1140</v>
      </c>
      <c r="F68" s="123">
        <f t="shared" si="2"/>
        <v>25.90909090909091</v>
      </c>
    </row>
    <row r="69" spans="1:6" s="17" customFormat="1" ht="20.100000000000001" customHeight="1" x14ac:dyDescent="0.3">
      <c r="A69" s="121">
        <v>3212</v>
      </c>
      <c r="B69" s="125" t="s">
        <v>164</v>
      </c>
      <c r="C69" s="126">
        <v>0</v>
      </c>
      <c r="D69" s="126">
        <v>0</v>
      </c>
      <c r="E69" s="126">
        <v>0</v>
      </c>
      <c r="F69" s="123">
        <v>0</v>
      </c>
    </row>
    <row r="70" spans="1:6" s="17" customFormat="1" ht="20.100000000000001" customHeight="1" x14ac:dyDescent="0.3">
      <c r="A70" s="121">
        <v>3213</v>
      </c>
      <c r="B70" s="121" t="s">
        <v>165</v>
      </c>
      <c r="C70" s="126">
        <v>0</v>
      </c>
      <c r="D70" s="126">
        <v>0</v>
      </c>
      <c r="E70" s="126">
        <v>0</v>
      </c>
      <c r="F70" s="123">
        <v>0</v>
      </c>
    </row>
    <row r="71" spans="1:6" s="17" customFormat="1" ht="26.25" customHeight="1" x14ac:dyDescent="0.3">
      <c r="A71" s="121">
        <v>32211</v>
      </c>
      <c r="B71" s="125" t="s">
        <v>150</v>
      </c>
      <c r="C71" s="126">
        <v>0</v>
      </c>
      <c r="D71" s="126">
        <v>0</v>
      </c>
      <c r="E71" s="126">
        <v>0</v>
      </c>
      <c r="F71" s="123">
        <v>0</v>
      </c>
    </row>
    <row r="72" spans="1:6" s="17" customFormat="1" ht="20.100000000000001" customHeight="1" x14ac:dyDescent="0.3">
      <c r="A72" s="121">
        <v>3222</v>
      </c>
      <c r="B72" s="121" t="s">
        <v>72</v>
      </c>
      <c r="C72" s="126">
        <v>0</v>
      </c>
      <c r="D72" s="126">
        <v>0</v>
      </c>
      <c r="E72" s="126">
        <v>0</v>
      </c>
      <c r="F72" s="123">
        <v>0</v>
      </c>
    </row>
    <row r="73" spans="1:6" s="17" customFormat="1" ht="20.100000000000001" customHeight="1" x14ac:dyDescent="0.3">
      <c r="A73" s="121">
        <v>3223</v>
      </c>
      <c r="B73" s="121" t="s">
        <v>73</v>
      </c>
      <c r="C73" s="126">
        <v>0</v>
      </c>
      <c r="D73" s="126">
        <v>300</v>
      </c>
      <c r="E73" s="126">
        <v>0</v>
      </c>
      <c r="F73" s="123">
        <f t="shared" si="2"/>
        <v>0</v>
      </c>
    </row>
    <row r="74" spans="1:6" s="17" customFormat="1" ht="20.100000000000001" customHeight="1" x14ac:dyDescent="0.3">
      <c r="A74" s="121">
        <v>3225</v>
      </c>
      <c r="B74" s="121" t="s">
        <v>151</v>
      </c>
      <c r="C74" s="126">
        <v>0</v>
      </c>
      <c r="D74" s="126">
        <v>300</v>
      </c>
      <c r="E74" s="126">
        <v>0</v>
      </c>
      <c r="F74" s="123">
        <f t="shared" si="2"/>
        <v>0</v>
      </c>
    </row>
    <row r="75" spans="1:6" s="17" customFormat="1" ht="20.100000000000001" customHeight="1" x14ac:dyDescent="0.3">
      <c r="A75" s="121">
        <v>3227</v>
      </c>
      <c r="B75" s="121" t="s">
        <v>166</v>
      </c>
      <c r="C75" s="126">
        <v>0</v>
      </c>
      <c r="D75" s="126">
        <v>0</v>
      </c>
      <c r="E75" s="126">
        <v>0</v>
      </c>
      <c r="F75" s="123">
        <v>0</v>
      </c>
    </row>
    <row r="76" spans="1:6" s="17" customFormat="1" ht="25.5" customHeight="1" x14ac:dyDescent="0.3">
      <c r="A76" s="121">
        <v>3231</v>
      </c>
      <c r="B76" s="121" t="s">
        <v>167</v>
      </c>
      <c r="C76" s="126">
        <v>0</v>
      </c>
      <c r="D76" s="126">
        <v>0</v>
      </c>
      <c r="E76" s="126">
        <v>0</v>
      </c>
      <c r="F76" s="123">
        <v>0</v>
      </c>
    </row>
    <row r="77" spans="1:6" s="17" customFormat="1" ht="25.5" customHeight="1" x14ac:dyDescent="0.3">
      <c r="A77" s="121">
        <v>3232</v>
      </c>
      <c r="B77" s="138" t="s">
        <v>123</v>
      </c>
      <c r="C77" s="126">
        <v>0</v>
      </c>
      <c r="D77" s="126">
        <v>500</v>
      </c>
      <c r="E77" s="126">
        <v>0</v>
      </c>
      <c r="F77" s="123">
        <v>0</v>
      </c>
    </row>
    <row r="78" spans="1:6" s="17" customFormat="1" ht="20.100000000000001" customHeight="1" x14ac:dyDescent="0.3">
      <c r="A78" s="121">
        <v>3234</v>
      </c>
      <c r="B78" s="121" t="s">
        <v>78</v>
      </c>
      <c r="C78" s="126">
        <v>0</v>
      </c>
      <c r="D78" s="126">
        <v>300</v>
      </c>
      <c r="E78" s="126">
        <v>0</v>
      </c>
      <c r="F78" s="123">
        <f t="shared" si="2"/>
        <v>0</v>
      </c>
    </row>
    <row r="79" spans="1:6" s="17" customFormat="1" ht="20.100000000000001" customHeight="1" x14ac:dyDescent="0.3">
      <c r="A79" s="121">
        <v>3235</v>
      </c>
      <c r="B79" s="121" t="s">
        <v>124</v>
      </c>
      <c r="C79" s="126">
        <v>0</v>
      </c>
      <c r="D79" s="126">
        <v>250</v>
      </c>
      <c r="E79" s="126">
        <v>0</v>
      </c>
      <c r="F79" s="123">
        <f t="shared" si="2"/>
        <v>0</v>
      </c>
    </row>
    <row r="80" spans="1:6" s="17" customFormat="1" ht="20.100000000000001" customHeight="1" x14ac:dyDescent="0.3">
      <c r="A80" s="121">
        <v>3236</v>
      </c>
      <c r="B80" s="121" t="s">
        <v>79</v>
      </c>
      <c r="C80" s="126"/>
      <c r="D80" s="126">
        <v>100</v>
      </c>
      <c r="E80" s="126"/>
      <c r="F80" s="123">
        <f t="shared" si="2"/>
        <v>0</v>
      </c>
    </row>
    <row r="81" spans="1:6" s="17" customFormat="1" ht="20.100000000000001" customHeight="1" x14ac:dyDescent="0.3">
      <c r="A81" s="121">
        <v>3237</v>
      </c>
      <c r="B81" s="121" t="s">
        <v>153</v>
      </c>
      <c r="C81" s="126"/>
      <c r="D81" s="126">
        <v>100</v>
      </c>
      <c r="E81" s="126"/>
      <c r="F81" s="123">
        <v>0</v>
      </c>
    </row>
    <row r="82" spans="1:6" s="17" customFormat="1" ht="20.100000000000001" customHeight="1" x14ac:dyDescent="0.3">
      <c r="A82" s="121">
        <v>3239</v>
      </c>
      <c r="B82" s="121" t="s">
        <v>82</v>
      </c>
      <c r="C82" s="126">
        <v>0</v>
      </c>
      <c r="D82" s="126">
        <v>0</v>
      </c>
      <c r="E82" s="126">
        <v>0</v>
      </c>
      <c r="F82" s="123">
        <v>0</v>
      </c>
    </row>
    <row r="83" spans="1:6" s="17" customFormat="1" ht="34.5" customHeight="1" x14ac:dyDescent="0.3">
      <c r="A83" s="121">
        <v>3241</v>
      </c>
      <c r="B83" s="125" t="s">
        <v>168</v>
      </c>
      <c r="C83" s="126">
        <v>0</v>
      </c>
      <c r="D83" s="126">
        <v>0</v>
      </c>
      <c r="E83" s="126">
        <v>0</v>
      </c>
      <c r="F83" s="123">
        <v>0</v>
      </c>
    </row>
    <row r="84" spans="1:6" s="17" customFormat="1" ht="20.100000000000001" customHeight="1" x14ac:dyDescent="0.3">
      <c r="A84" s="121">
        <v>3292</v>
      </c>
      <c r="B84" s="121" t="s">
        <v>126</v>
      </c>
      <c r="C84" s="126">
        <v>0</v>
      </c>
      <c r="D84" s="126">
        <v>0</v>
      </c>
      <c r="E84" s="126">
        <v>0</v>
      </c>
      <c r="F84" s="123">
        <v>0</v>
      </c>
    </row>
    <row r="85" spans="1:6" s="17" customFormat="1" ht="20.100000000000001" customHeight="1" x14ac:dyDescent="0.3">
      <c r="A85" s="121">
        <v>3293</v>
      </c>
      <c r="B85" s="121" t="s">
        <v>85</v>
      </c>
      <c r="C85" s="126">
        <v>400</v>
      </c>
      <c r="D85" s="126">
        <v>700</v>
      </c>
      <c r="E85" s="126">
        <v>0</v>
      </c>
      <c r="F85" s="123">
        <v>296.69</v>
      </c>
    </row>
    <row r="86" spans="1:6" s="17" customFormat="1" ht="20.100000000000001" customHeight="1" x14ac:dyDescent="0.3">
      <c r="A86" s="146">
        <v>3296</v>
      </c>
      <c r="B86" s="146" t="s">
        <v>87</v>
      </c>
      <c r="C86" s="126"/>
      <c r="D86" s="126">
        <v>50</v>
      </c>
      <c r="E86" s="126"/>
      <c r="F86" s="123"/>
    </row>
    <row r="87" spans="1:6" s="17" customFormat="1" ht="33.75" customHeight="1" x14ac:dyDescent="0.3">
      <c r="A87" s="121">
        <v>32999</v>
      </c>
      <c r="B87" s="125" t="s">
        <v>84</v>
      </c>
      <c r="C87" s="126">
        <v>1660.87</v>
      </c>
      <c r="D87" s="126">
        <v>7500</v>
      </c>
      <c r="E87" s="126">
        <v>2794.08</v>
      </c>
      <c r="F87" s="123">
        <v>7.8</v>
      </c>
    </row>
    <row r="88" spans="1:6" s="17" customFormat="1" ht="20.100000000000001" customHeight="1" x14ac:dyDescent="0.3">
      <c r="A88" s="121">
        <v>3434</v>
      </c>
      <c r="B88" s="125" t="s">
        <v>169</v>
      </c>
      <c r="C88" s="126">
        <v>618.36</v>
      </c>
      <c r="D88" s="126">
        <v>1000</v>
      </c>
      <c r="E88" s="126">
        <v>373.27</v>
      </c>
      <c r="F88" s="123">
        <f>(E88/D88)*100</f>
        <v>37.326999999999998</v>
      </c>
    </row>
    <row r="89" spans="1:6" s="17" customFormat="1" ht="20.100000000000001" customHeight="1" x14ac:dyDescent="0.3">
      <c r="A89" s="121">
        <v>42219</v>
      </c>
      <c r="B89" s="121" t="s">
        <v>157</v>
      </c>
      <c r="C89" s="126">
        <v>0</v>
      </c>
      <c r="D89" s="126">
        <v>1600</v>
      </c>
      <c r="E89" s="126">
        <v>0</v>
      </c>
      <c r="F89" s="123">
        <f>(E89/D89)*100</f>
        <v>0</v>
      </c>
    </row>
    <row r="90" spans="1:6" s="17" customFormat="1" ht="20.100000000000001" customHeight="1" x14ac:dyDescent="0.3">
      <c r="A90" s="121">
        <v>42229</v>
      </c>
      <c r="B90" s="125" t="s">
        <v>170</v>
      </c>
      <c r="C90" s="126">
        <v>0</v>
      </c>
      <c r="D90" s="126">
        <v>0</v>
      </c>
      <c r="E90" s="126">
        <v>0</v>
      </c>
      <c r="F90" s="123">
        <v>0</v>
      </c>
    </row>
    <row r="91" spans="1:6" s="17" customFormat="1" ht="20.100000000000001" customHeight="1" x14ac:dyDescent="0.3">
      <c r="A91" s="121">
        <v>42239</v>
      </c>
      <c r="B91" s="125" t="s">
        <v>101</v>
      </c>
      <c r="C91" s="126">
        <v>0</v>
      </c>
      <c r="D91" s="126">
        <v>0</v>
      </c>
      <c r="E91" s="126">
        <v>0</v>
      </c>
      <c r="F91" s="123">
        <v>0</v>
      </c>
    </row>
    <row r="92" spans="1:6" s="17" customFormat="1" ht="20.100000000000001" customHeight="1" x14ac:dyDescent="0.3">
      <c r="A92" s="121">
        <v>4227</v>
      </c>
      <c r="B92" s="125" t="s">
        <v>171</v>
      </c>
      <c r="C92" s="126">
        <v>0</v>
      </c>
      <c r="D92" s="126">
        <v>0</v>
      </c>
      <c r="E92" s="126">
        <v>0</v>
      </c>
      <c r="F92" s="123">
        <v>0</v>
      </c>
    </row>
    <row r="93" spans="1:6" s="17" customFormat="1" ht="20.100000000000001" customHeight="1" x14ac:dyDescent="0.3">
      <c r="A93" s="121">
        <v>42411</v>
      </c>
      <c r="B93" s="121" t="s">
        <v>104</v>
      </c>
      <c r="C93" s="126">
        <v>0</v>
      </c>
      <c r="D93" s="126">
        <v>100</v>
      </c>
      <c r="E93" s="126">
        <v>0</v>
      </c>
      <c r="F93" s="123">
        <v>74.94</v>
      </c>
    </row>
    <row r="94" spans="1:6" s="17" customFormat="1" ht="20.100000000000001" customHeight="1" x14ac:dyDescent="0.3">
      <c r="A94" s="121">
        <v>3236</v>
      </c>
      <c r="B94" s="121" t="s">
        <v>172</v>
      </c>
      <c r="C94" s="126"/>
      <c r="D94" s="126"/>
      <c r="E94" s="126"/>
      <c r="F94" s="123"/>
    </row>
    <row r="95" spans="1:6" s="17" customFormat="1" ht="20.100000000000001" customHeight="1" x14ac:dyDescent="0.3">
      <c r="A95" s="131"/>
      <c r="B95" s="132" t="s">
        <v>146</v>
      </c>
      <c r="C95" s="133">
        <v>3879.23</v>
      </c>
      <c r="D95" s="133">
        <v>19836.71</v>
      </c>
      <c r="E95" s="133">
        <v>4364.25</v>
      </c>
      <c r="F95" s="134">
        <v>58.01</v>
      </c>
    </row>
    <row r="96" spans="1:6" s="17" customFormat="1" ht="20.100000000000001" customHeight="1" x14ac:dyDescent="0.3">
      <c r="A96" s="185" t="s">
        <v>173</v>
      </c>
      <c r="B96" s="186"/>
      <c r="C96" s="186"/>
      <c r="D96" s="186"/>
      <c r="E96" s="186"/>
      <c r="F96" s="187"/>
    </row>
    <row r="97" spans="1:6" s="17" customFormat="1" ht="20.100000000000001" customHeight="1" x14ac:dyDescent="0.3">
      <c r="A97" s="128">
        <v>37219</v>
      </c>
      <c r="B97" s="128" t="s">
        <v>174</v>
      </c>
      <c r="C97" s="130">
        <v>0</v>
      </c>
      <c r="D97" s="130">
        <v>0</v>
      </c>
      <c r="E97" s="130">
        <v>0</v>
      </c>
      <c r="F97" s="123">
        <v>99.86</v>
      </c>
    </row>
    <row r="98" spans="1:6" s="17" customFormat="1" ht="20.100000000000001" customHeight="1" x14ac:dyDescent="0.3">
      <c r="A98" s="139"/>
      <c r="B98" s="140" t="s">
        <v>146</v>
      </c>
      <c r="C98" s="141">
        <v>0</v>
      </c>
      <c r="D98" s="141">
        <v>0</v>
      </c>
      <c r="E98" s="142">
        <v>0</v>
      </c>
      <c r="F98" s="118">
        <v>99.86</v>
      </c>
    </row>
    <row r="99" spans="1:6" s="17" customFormat="1" ht="20.100000000000001" customHeight="1" x14ac:dyDescent="0.3">
      <c r="A99" s="185" t="s">
        <v>179</v>
      </c>
      <c r="B99" s="186"/>
      <c r="C99" s="186"/>
      <c r="D99" s="186"/>
      <c r="E99" s="186"/>
      <c r="F99" s="187"/>
    </row>
    <row r="100" spans="1:6" s="17" customFormat="1" ht="20.100000000000001" customHeight="1" x14ac:dyDescent="0.3">
      <c r="A100" s="128">
        <v>3237</v>
      </c>
      <c r="B100" s="128" t="s">
        <v>180</v>
      </c>
      <c r="C100" s="130">
        <v>398.16</v>
      </c>
      <c r="D100" s="130">
        <v>730.02</v>
      </c>
      <c r="E100" s="130">
        <v>398.16</v>
      </c>
      <c r="F100" s="123">
        <v>99.99</v>
      </c>
    </row>
    <row r="101" spans="1:6" s="17" customFormat="1" ht="20.100000000000001" customHeight="1" x14ac:dyDescent="0.3">
      <c r="A101" s="139"/>
      <c r="B101" s="140" t="s">
        <v>146</v>
      </c>
      <c r="C101" s="141">
        <v>398.16</v>
      </c>
      <c r="D101" s="141">
        <v>730.02</v>
      </c>
      <c r="E101" s="142">
        <v>398.16</v>
      </c>
      <c r="F101" s="118">
        <v>99.99</v>
      </c>
    </row>
    <row r="102" spans="1:6" s="17" customFormat="1" ht="27" customHeight="1" x14ac:dyDescent="0.3">
      <c r="A102" s="185" t="s">
        <v>175</v>
      </c>
      <c r="B102" s="186"/>
      <c r="C102" s="186"/>
      <c r="D102" s="186"/>
      <c r="E102" s="187"/>
      <c r="F102" s="123">
        <v>0</v>
      </c>
    </row>
    <row r="103" spans="1:6" s="17" customFormat="1" ht="27" customHeight="1" x14ac:dyDescent="0.3">
      <c r="A103" s="131">
        <v>3221</v>
      </c>
      <c r="B103" s="135" t="s">
        <v>159</v>
      </c>
      <c r="C103" s="149"/>
      <c r="D103" s="135">
        <v>482.85</v>
      </c>
      <c r="E103" s="136">
        <v>482.85</v>
      </c>
      <c r="F103" s="123"/>
    </row>
    <row r="104" spans="1:6" s="17" customFormat="1" ht="20.100000000000001" customHeight="1" x14ac:dyDescent="0.3">
      <c r="A104" s="121">
        <v>32912</v>
      </c>
      <c r="B104" s="121" t="s">
        <v>176</v>
      </c>
      <c r="C104" s="126">
        <v>0</v>
      </c>
      <c r="D104" s="126">
        <v>1130.94</v>
      </c>
      <c r="E104" s="126">
        <v>1130.94</v>
      </c>
      <c r="F104" s="123">
        <v>100</v>
      </c>
    </row>
    <row r="105" spans="1:6" s="17" customFormat="1" ht="20.100000000000001" customHeight="1" x14ac:dyDescent="0.3">
      <c r="A105" s="131">
        <v>32999</v>
      </c>
      <c r="B105" s="135" t="s">
        <v>160</v>
      </c>
      <c r="C105" s="143">
        <v>0</v>
      </c>
      <c r="D105" s="143">
        <v>424.15</v>
      </c>
      <c r="E105" s="144">
        <v>424.15</v>
      </c>
      <c r="F105" s="123">
        <v>100</v>
      </c>
    </row>
    <row r="106" spans="1:6" s="17" customFormat="1" ht="20.100000000000001" customHeight="1" x14ac:dyDescent="0.3">
      <c r="A106" s="131"/>
      <c r="B106" s="132" t="s">
        <v>146</v>
      </c>
      <c r="C106" s="133">
        <f>SUM(C104+C105)</f>
        <v>0</v>
      </c>
      <c r="D106" s="133">
        <v>2037.94</v>
      </c>
      <c r="E106" s="145">
        <v>2037.94</v>
      </c>
      <c r="F106" s="118">
        <v>100</v>
      </c>
    </row>
    <row r="107" spans="1:6" s="17" customFormat="1" ht="20.100000000000001" customHeight="1" x14ac:dyDescent="0.3">
      <c r="A107" s="185" t="s">
        <v>181</v>
      </c>
      <c r="B107" s="186"/>
      <c r="C107" s="186"/>
      <c r="D107" s="186"/>
      <c r="E107" s="187"/>
      <c r="F107" s="123">
        <v>0</v>
      </c>
    </row>
    <row r="108" spans="1:6" s="17" customFormat="1" ht="20.100000000000001" customHeight="1" x14ac:dyDescent="0.3">
      <c r="A108" s="121">
        <v>38129</v>
      </c>
      <c r="B108" s="121" t="s">
        <v>182</v>
      </c>
      <c r="C108" s="126"/>
      <c r="D108" s="126">
        <v>300</v>
      </c>
      <c r="E108" s="126">
        <v>300</v>
      </c>
      <c r="F108" s="123">
        <v>100</v>
      </c>
    </row>
    <row r="109" spans="1:6" s="17" customFormat="1" ht="20.100000000000001" customHeight="1" x14ac:dyDescent="0.3">
      <c r="A109" s="131"/>
      <c r="B109" s="135"/>
      <c r="C109" s="143"/>
      <c r="D109" s="143"/>
      <c r="E109" s="144">
        <v>0</v>
      </c>
      <c r="F109" s="123"/>
    </row>
    <row r="110" spans="1:6" s="17" customFormat="1" ht="20.100000000000001" customHeight="1" x14ac:dyDescent="0.3">
      <c r="A110" s="131"/>
      <c r="B110" s="132" t="s">
        <v>146</v>
      </c>
      <c r="C110" s="133">
        <f>SUM(C108+C109)</f>
        <v>0</v>
      </c>
      <c r="D110" s="133">
        <f>SUM(D108+D109)</f>
        <v>300</v>
      </c>
      <c r="E110" s="145">
        <f>SUM(E108+E109)</f>
        <v>300</v>
      </c>
      <c r="F110" s="118">
        <v>100</v>
      </c>
    </row>
    <row r="111" spans="1:6" s="17" customFormat="1" ht="20.100000000000001" customHeight="1" x14ac:dyDescent="0.3">
      <c r="A111" s="185" t="s">
        <v>177</v>
      </c>
      <c r="B111" s="186"/>
      <c r="C111" s="186"/>
      <c r="D111" s="186"/>
      <c r="E111" s="186"/>
      <c r="F111" s="187"/>
    </row>
    <row r="112" spans="1:6" s="17" customFormat="1" ht="20.100000000000001" customHeight="1" x14ac:dyDescent="0.3">
      <c r="A112" s="128">
        <v>3113</v>
      </c>
      <c r="B112" s="128" t="s">
        <v>118</v>
      </c>
      <c r="C112" s="130">
        <v>0</v>
      </c>
      <c r="D112" s="130">
        <v>0</v>
      </c>
      <c r="E112" s="130">
        <v>0</v>
      </c>
      <c r="F112" s="123">
        <v>0</v>
      </c>
    </row>
    <row r="113" spans="1:6" s="17" customFormat="1" ht="20.100000000000001" customHeight="1" x14ac:dyDescent="0.3">
      <c r="A113" s="121">
        <v>3211</v>
      </c>
      <c r="B113" s="125" t="s">
        <v>178</v>
      </c>
      <c r="C113" s="126">
        <v>0</v>
      </c>
      <c r="D113" s="126"/>
      <c r="E113" s="126">
        <v>0</v>
      </c>
      <c r="F113" s="123">
        <v>0</v>
      </c>
    </row>
    <row r="114" spans="1:6" s="17" customFormat="1" ht="20.100000000000001" customHeight="1" x14ac:dyDescent="0.3">
      <c r="A114" s="128">
        <v>32999</v>
      </c>
      <c r="B114" s="128" t="s">
        <v>84</v>
      </c>
      <c r="C114" s="130">
        <v>66.849999999999994</v>
      </c>
      <c r="D114" s="130">
        <v>5217.51</v>
      </c>
      <c r="E114" s="130">
        <v>955.05</v>
      </c>
      <c r="F114" s="123">
        <f>(E114/D114)*100</f>
        <v>18.30470856788008</v>
      </c>
    </row>
    <row r="115" spans="1:6" s="17" customFormat="1" ht="20.100000000000001" customHeight="1" x14ac:dyDescent="0.3">
      <c r="A115" s="139"/>
      <c r="B115" s="140" t="s">
        <v>146</v>
      </c>
      <c r="C115" s="141">
        <f>SUM(C113+C114)</f>
        <v>66.849999999999994</v>
      </c>
      <c r="D115" s="141">
        <f>SUM(D112+D113+D114)</f>
        <v>5217.51</v>
      </c>
      <c r="E115" s="141">
        <f>SUM(E113+E114)</f>
        <v>955.05</v>
      </c>
      <c r="F115" s="134">
        <v>13.18</v>
      </c>
    </row>
    <row r="116" spans="1:6" s="17" customFormat="1" ht="20.100000000000001" customHeight="1" x14ac:dyDescent="0.3"/>
    <row r="117" spans="1:6" s="17" customFormat="1" ht="20.100000000000001" customHeight="1" x14ac:dyDescent="0.3"/>
    <row r="118" spans="1:6" s="17" customFormat="1" ht="20.100000000000001" customHeight="1" x14ac:dyDescent="0.3"/>
    <row r="119" spans="1:6" s="17" customFormat="1" ht="20.100000000000001" customHeight="1" x14ac:dyDescent="0.3"/>
    <row r="120" spans="1:6" s="17" customFormat="1" ht="20.100000000000001" customHeight="1" x14ac:dyDescent="0.3"/>
    <row r="121" spans="1:6" s="17" customFormat="1" ht="20.100000000000001" customHeight="1" x14ac:dyDescent="0.3"/>
    <row r="122" spans="1:6" s="17" customFormat="1" ht="20.100000000000001" customHeight="1" x14ac:dyDescent="0.3"/>
    <row r="123" spans="1:6" s="17" customFormat="1" ht="20.100000000000001" customHeight="1" x14ac:dyDescent="0.3"/>
    <row r="124" spans="1:6" s="17" customFormat="1" ht="20.100000000000001" customHeight="1" x14ac:dyDescent="0.3"/>
    <row r="125" spans="1:6" s="17" customFormat="1" ht="20.100000000000001" customHeight="1" x14ac:dyDescent="0.3"/>
    <row r="126" spans="1:6" s="17" customFormat="1" ht="20.100000000000001" customHeight="1" x14ac:dyDescent="0.3"/>
    <row r="127" spans="1:6" s="17" customFormat="1" ht="20.100000000000001" customHeight="1" x14ac:dyDescent="0.3"/>
    <row r="128" spans="1:6" s="17" customFormat="1" ht="20.100000000000001" customHeight="1" x14ac:dyDescent="0.3"/>
    <row r="129" s="17" customFormat="1" ht="20.100000000000001" customHeight="1" x14ac:dyDescent="0.3"/>
    <row r="130" s="17" customFormat="1" ht="20.100000000000001" customHeight="1" x14ac:dyDescent="0.3"/>
    <row r="131" s="17" customFormat="1" ht="20.100000000000001" customHeight="1" x14ac:dyDescent="0.3"/>
    <row r="132" s="17" customFormat="1" ht="20.100000000000001" customHeight="1" x14ac:dyDescent="0.3"/>
    <row r="133" s="17" customFormat="1" ht="20.100000000000001" customHeight="1" x14ac:dyDescent="0.3"/>
    <row r="134" s="17" customFormat="1" ht="20.100000000000001" customHeight="1" x14ac:dyDescent="0.3"/>
    <row r="135" s="17" customFormat="1" ht="20.100000000000001" customHeight="1" x14ac:dyDescent="0.3"/>
    <row r="136" s="17" customFormat="1" ht="20.100000000000001" customHeight="1" x14ac:dyDescent="0.3"/>
    <row r="137" s="17" customFormat="1" ht="20.100000000000001" customHeight="1" x14ac:dyDescent="0.3"/>
    <row r="138" s="17" customFormat="1" ht="20.100000000000001" customHeight="1" x14ac:dyDescent="0.3"/>
    <row r="139" s="17" customFormat="1" ht="20.100000000000001" customHeight="1" x14ac:dyDescent="0.3"/>
    <row r="140" s="17" customFormat="1" ht="26.25" customHeight="1" x14ac:dyDescent="0.3"/>
    <row r="141" s="17" customFormat="1" ht="20.100000000000001" customHeight="1" x14ac:dyDescent="0.3"/>
    <row r="142" s="17" customFormat="1" ht="20.100000000000001" customHeight="1" x14ac:dyDescent="0.3"/>
    <row r="143" s="17" customFormat="1" ht="20.100000000000001" customHeight="1" x14ac:dyDescent="0.3"/>
    <row r="144" s="17" customFormat="1" ht="24.75" customHeight="1" x14ac:dyDescent="0.3"/>
    <row r="145" spans="2:2" s="17" customFormat="1" ht="24.75" customHeight="1" x14ac:dyDescent="0.3"/>
    <row r="146" spans="2:2" s="17" customFormat="1" ht="20.100000000000001" customHeight="1" x14ac:dyDescent="0.3"/>
    <row r="147" spans="2:2" s="17" customFormat="1" ht="20.100000000000001" customHeight="1" x14ac:dyDescent="0.3"/>
    <row r="148" spans="2:2" s="17" customFormat="1" ht="20.100000000000001" customHeight="1" x14ac:dyDescent="0.3"/>
    <row r="149" spans="2:2" s="17" customFormat="1" ht="20.100000000000001" customHeight="1" x14ac:dyDescent="0.3"/>
    <row r="150" spans="2:2" s="17" customFormat="1" ht="20.100000000000001" customHeight="1" x14ac:dyDescent="0.3"/>
    <row r="151" spans="2:2" s="17" customFormat="1" ht="20.100000000000001" customHeight="1" x14ac:dyDescent="0.3"/>
    <row r="152" spans="2:2" s="17" customFormat="1" ht="30" customHeight="1" x14ac:dyDescent="0.3"/>
    <row r="153" spans="2:2" ht="21.75" customHeight="1" x14ac:dyDescent="0.3"/>
    <row r="154" spans="2:2" ht="26.25" customHeight="1" x14ac:dyDescent="0.3"/>
    <row r="158" spans="2:2" ht="26.25" customHeight="1" x14ac:dyDescent="0.3"/>
    <row r="159" spans="2:2" x14ac:dyDescent="0.3">
      <c r="B159" s="101"/>
    </row>
    <row r="197" ht="30.75" customHeight="1" x14ac:dyDescent="0.3"/>
    <row r="218" ht="18.75" customHeight="1" x14ac:dyDescent="0.3"/>
    <row r="264" ht="26.25" customHeight="1" x14ac:dyDescent="0.3"/>
  </sheetData>
  <mergeCells count="13">
    <mergeCell ref="A99:F99"/>
    <mergeCell ref="A102:E102"/>
    <mergeCell ref="A111:F111"/>
    <mergeCell ref="A107:E107"/>
    <mergeCell ref="B2:G2"/>
    <mergeCell ref="B4:G4"/>
    <mergeCell ref="A96:F96"/>
    <mergeCell ref="A7:F7"/>
    <mergeCell ref="A19:F19"/>
    <mergeCell ref="A54:F54"/>
    <mergeCell ref="A58:F58"/>
    <mergeCell ref="A64:F64"/>
    <mergeCell ref="A6:C6"/>
  </mergeCells>
  <pageMargins left="0.49" right="0.70866141732283472" top="0.74803149606299213" bottom="0.74803149606299213" header="0.31496062992125984" footer="0.31496062992125984"/>
  <pageSetup paperSize="9" scale="6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SAŽETAK </vt:lpstr>
      <vt:lpstr> Račun prihoda i rashoda</vt:lpstr>
      <vt:lpstr>Programska klasifikacija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Petra Prusac</cp:lastModifiedBy>
  <cp:lastPrinted>2025-07-28T07:07:15Z</cp:lastPrinted>
  <dcterms:created xsi:type="dcterms:W3CDTF">2022-08-12T12:51:27Z</dcterms:created>
  <dcterms:modified xsi:type="dcterms:W3CDTF">2025-07-29T08:06:02Z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Prilog - Tablica za izradu financijskog plana PK JLP(R)S.xlsx</vt:lpwstr>
  </property>
</Properties>
</file>